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onchao/Documents/Work Related/ML_python/GPU/Ren raw/Longstaff Scharwtz/"/>
    </mc:Choice>
  </mc:AlternateContent>
  <xr:revisionPtr revIDLastSave="0" documentId="13_ncr:1_{9B4822DF-E56D-6C4D-8FD6-7E03CE2158CF}" xr6:coauthVersionLast="45" xr6:coauthVersionMax="45" xr10:uidLastSave="{00000000-0000-0000-0000-000000000000}"/>
  <bookViews>
    <workbookView xWindow="1200" yWindow="520" windowWidth="31540" windowHeight="19300" activeTab="7" xr2:uid="{449CA6BB-62AC-9640-BC77-638F056C20D1}"/>
  </bookViews>
  <sheets>
    <sheet name="01.transpose" sheetId="6" r:id="rId1"/>
    <sheet name="02.multiplication" sheetId="7" r:id="rId2"/>
    <sheet name="03.inverse" sheetId="9" r:id="rId3"/>
    <sheet name="04.main logic" sheetId="8" r:id="rId4"/>
    <sheet name="05.pre-calc" sheetId="10" r:id="rId5"/>
    <sheet name="05.1.pre-calc more" sheetId="11" r:id="rId6"/>
    <sheet name="06.results" sheetId="13" r:id="rId7"/>
    <sheet name="06.results (GJ_CVBS)" sheetId="15" r:id="rId8"/>
    <sheet name="07.LS Reg" sheetId="14" r:id="rId9"/>
    <sheet name="Sheet1" sheetId="1" r:id="rId10"/>
    <sheet name="Sheet6" sheetId="12" r:id="rId11"/>
    <sheet name="Sheet3" sheetId="3" r:id="rId12"/>
    <sheet name="Sheet4" sheetId="4" r:id="rId13"/>
    <sheet name="Sheet5" sheetId="5" r:id="rId14"/>
  </sheets>
  <definedNames>
    <definedName name="solver_adj" localSheetId="9" hidden="1">Sheet1!$G$28:$G$29</definedName>
    <definedName name="solver_cvg" localSheetId="9" hidden="1">0.0001</definedName>
    <definedName name="solver_drv" localSheetId="9" hidden="1">1</definedName>
    <definedName name="solver_eng" localSheetId="9" hidden="1">1</definedName>
    <definedName name="solver_itr" localSheetId="9" hidden="1">2147483647</definedName>
    <definedName name="solver_lhs1" localSheetId="9" hidden="1">Sheet1!$G$28</definedName>
    <definedName name="solver_lhs2" localSheetId="9" hidden="1">Sheet1!$G$29</definedName>
    <definedName name="solver_lhs3" localSheetId="9" hidden="1">Sheet1!$G$30</definedName>
    <definedName name="solver_lin" localSheetId="9" hidden="1">2</definedName>
    <definedName name="solver_mip" localSheetId="9" hidden="1">2147483647</definedName>
    <definedName name="solver_mni" localSheetId="9" hidden="1">30</definedName>
    <definedName name="solver_mrt" localSheetId="9" hidden="1">0.075</definedName>
    <definedName name="solver_msl" localSheetId="9" hidden="1">2</definedName>
    <definedName name="solver_neg" localSheetId="9" hidden="1">1</definedName>
    <definedName name="solver_nod" localSheetId="9" hidden="1">2147483647</definedName>
    <definedName name="solver_num" localSheetId="9" hidden="1">3</definedName>
    <definedName name="solver_opt" localSheetId="9" hidden="1">Sheet1!$G$32</definedName>
    <definedName name="solver_pre" localSheetId="9" hidden="1">0.000001</definedName>
    <definedName name="solver_rbv" localSheetId="9" hidden="1">1</definedName>
    <definedName name="solver_rel1" localSheetId="9" hidden="1">3</definedName>
    <definedName name="solver_rel2" localSheetId="9" hidden="1">3</definedName>
    <definedName name="solver_rel3" localSheetId="9" hidden="1">2</definedName>
    <definedName name="solver_rhs1" localSheetId="9" hidden="1">0</definedName>
    <definedName name="solver_rhs2" localSheetId="9" hidden="1">0</definedName>
    <definedName name="solver_rhs3" localSheetId="9" hidden="1">12</definedName>
    <definedName name="solver_rlx" localSheetId="9" hidden="1">2</definedName>
    <definedName name="solver_rsd" localSheetId="9" hidden="1">0</definedName>
    <definedName name="solver_scl" localSheetId="9" hidden="1">1</definedName>
    <definedName name="solver_sho" localSheetId="9" hidden="1">2</definedName>
    <definedName name="solver_ssz" localSheetId="9" hidden="1">100</definedName>
    <definedName name="solver_tim" localSheetId="9" hidden="1">2147483647</definedName>
    <definedName name="solver_tol" localSheetId="9" hidden="1">0.01</definedName>
    <definedName name="solver_typ" localSheetId="9" hidden="1">2</definedName>
    <definedName name="solver_val" localSheetId="9" hidden="1">0</definedName>
    <definedName name="solver_ver" localSheetId="9" hidden="1">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50" i="15" l="1"/>
  <c r="O25" i="15"/>
  <c r="L50" i="15" l="1"/>
  <c r="K50" i="15"/>
  <c r="J50" i="15"/>
  <c r="I50" i="15"/>
  <c r="H50" i="15"/>
  <c r="G50" i="15"/>
  <c r="F50" i="15"/>
  <c r="K25" i="15"/>
  <c r="I25" i="15"/>
  <c r="L25" i="15"/>
  <c r="J25" i="15"/>
  <c r="H25" i="15"/>
  <c r="G25" i="15"/>
  <c r="F25" i="15"/>
  <c r="R50" i="13" l="1"/>
  <c r="Q50" i="13"/>
  <c r="P50" i="13"/>
  <c r="O50" i="13"/>
  <c r="N50" i="13"/>
  <c r="J50" i="13"/>
  <c r="I50" i="13"/>
  <c r="H50" i="13"/>
  <c r="G50" i="13"/>
  <c r="F50" i="13"/>
  <c r="R25" i="13"/>
  <c r="Q25" i="13"/>
  <c r="P25" i="13"/>
  <c r="O25" i="13"/>
  <c r="N25" i="13"/>
  <c r="G25" i="13"/>
  <c r="H25" i="13"/>
  <c r="I25" i="13"/>
  <c r="J25" i="13"/>
  <c r="F25" i="13"/>
  <c r="Q8" i="9" l="1"/>
  <c r="O5" i="11" l="1" a="1"/>
  <c r="O5" i="11" s="1"/>
  <c r="U10" i="11" l="1"/>
  <c r="V9" i="11"/>
  <c r="W8" i="11"/>
  <c r="O8" i="11"/>
  <c r="P7" i="11"/>
  <c r="P12" i="11" s="1"/>
  <c r="Q6" i="11"/>
  <c r="T10" i="11"/>
  <c r="U9" i="11"/>
  <c r="V8" i="11"/>
  <c r="W7" i="11"/>
  <c r="W12" i="11" s="1"/>
  <c r="O7" i="11"/>
  <c r="P6" i="11"/>
  <c r="S10" i="11"/>
  <c r="T9" i="11"/>
  <c r="U8" i="11"/>
  <c r="V7" i="11"/>
  <c r="V12" i="11" s="1"/>
  <c r="W6" i="11"/>
  <c r="O6" i="11"/>
  <c r="R10" i="11"/>
  <c r="S9" i="11"/>
  <c r="T8" i="11"/>
  <c r="U7" i="11"/>
  <c r="U12" i="11" s="1"/>
  <c r="V6" i="11"/>
  <c r="W5" i="11"/>
  <c r="Q10" i="11"/>
  <c r="R9" i="11"/>
  <c r="S8" i="11"/>
  <c r="T7" i="11"/>
  <c r="T12" i="11" s="1"/>
  <c r="U6" i="11"/>
  <c r="V5" i="11"/>
  <c r="P10" i="11"/>
  <c r="Q9" i="11"/>
  <c r="R8" i="11"/>
  <c r="S7" i="11"/>
  <c r="S12" i="11" s="1"/>
  <c r="T6" i="11"/>
  <c r="U5" i="11"/>
  <c r="W10" i="11"/>
  <c r="O10" i="11"/>
  <c r="P9" i="11"/>
  <c r="Q8" i="11"/>
  <c r="R7" i="11"/>
  <c r="R12" i="11" s="1"/>
  <c r="S6" i="11"/>
  <c r="T5" i="11"/>
  <c r="V10" i="11"/>
  <c r="W9" i="11"/>
  <c r="O9" i="11"/>
  <c r="P8" i="11"/>
  <c r="Q7" i="11"/>
  <c r="Q12" i="11" s="1"/>
  <c r="R6" i="11"/>
  <c r="S5" i="11"/>
  <c r="R5" i="11"/>
  <c r="Q5" i="11"/>
  <c r="P5" i="11"/>
  <c r="AA78" i="11"/>
  <c r="Z77" i="11"/>
  <c r="Z78" i="11"/>
  <c r="V77" i="11"/>
  <c r="W77" i="11"/>
  <c r="X77" i="11"/>
  <c r="Y77" i="11"/>
  <c r="V78" i="11"/>
  <c r="W78" i="11"/>
  <c r="X78" i="11"/>
  <c r="Y78" i="11"/>
  <c r="Y76" i="11"/>
  <c r="X75" i="11"/>
  <c r="X76" i="11"/>
  <c r="V75" i="11"/>
  <c r="W75" i="11"/>
  <c r="V76" i="11"/>
  <c r="W76" i="11"/>
  <c r="V74" i="11"/>
  <c r="W74" i="11"/>
  <c r="AC70" i="11"/>
  <c r="AC67" i="11"/>
  <c r="AC64" i="11"/>
  <c r="Z57" i="11"/>
  <c r="W60" i="11"/>
  <c r="T32" i="11"/>
  <c r="T31" i="11"/>
  <c r="S31" i="11"/>
  <c r="T30" i="11"/>
  <c r="S30" i="11"/>
  <c r="R30" i="11"/>
  <c r="O37" i="11" l="1" a="1"/>
  <c r="P37" i="11" s="1"/>
  <c r="O12" i="11"/>
  <c r="O13" i="11" s="1"/>
  <c r="P13" i="11" s="1"/>
  <c r="Q13" i="11" s="1"/>
  <c r="R40" i="11" a="1"/>
  <c r="S40" i="11" s="1"/>
  <c r="Q38" i="11" l="1"/>
  <c r="Q37" i="11"/>
  <c r="O37" i="11"/>
  <c r="O38" i="11"/>
  <c r="P38" i="11"/>
  <c r="P39" i="11"/>
  <c r="Q39" i="11"/>
  <c r="O39" i="11"/>
  <c r="T40" i="11"/>
  <c r="R40" i="11"/>
  <c r="T41" i="11"/>
  <c r="S41" i="11"/>
  <c r="R41" i="11"/>
  <c r="T42" i="11"/>
  <c r="S42" i="11"/>
  <c r="R42" i="11"/>
  <c r="R13" i="11"/>
  <c r="S13" i="11" s="1"/>
  <c r="T13" i="11" s="1"/>
  <c r="U13" i="11" s="1"/>
  <c r="V13" i="11" s="1"/>
  <c r="W13" i="11" s="1"/>
  <c r="S25" i="11"/>
  <c r="R25" i="11"/>
  <c r="O45" i="11" l="1" a="1"/>
  <c r="O47" i="11" s="1"/>
  <c r="R48" i="11" a="1"/>
  <c r="R49" i="11" s="1"/>
  <c r="W45" i="11" a="1"/>
  <c r="W48" i="11" s="1"/>
  <c r="O45" i="11"/>
  <c r="Q47" i="11"/>
  <c r="P47" i="11"/>
  <c r="P46" i="11"/>
  <c r="O46" i="11"/>
  <c r="Q45" i="11"/>
  <c r="P45" i="11"/>
  <c r="T50" i="11"/>
  <c r="S50" i="11"/>
  <c r="AC37" i="10" a="1"/>
  <c r="AC37" i="10" s="1"/>
  <c r="AB37" i="10" a="1"/>
  <c r="AB37" i="10" s="1"/>
  <c r="S37" i="10"/>
  <c r="S36" i="10"/>
  <c r="R36" i="10"/>
  <c r="S35" i="10"/>
  <c r="R35" i="10"/>
  <c r="Q35" i="10"/>
  <c r="T27" i="11"/>
  <c r="T26" i="11"/>
  <c r="S26" i="11"/>
  <c r="T25" i="11"/>
  <c r="U31" i="10" a="1"/>
  <c r="U31" i="10" s="1"/>
  <c r="Q43" i="10" a="1"/>
  <c r="Q43" i="10" s="1"/>
  <c r="O30" i="11" a="1"/>
  <c r="O30" i="11" s="1"/>
  <c r="O25" i="11" a="1"/>
  <c r="O25" i="11" s="1"/>
  <c r="O16" i="11" a="1"/>
  <c r="O16" i="11" s="1"/>
  <c r="T49" i="11" l="1"/>
  <c r="Q46" i="11"/>
  <c r="R50" i="11"/>
  <c r="S49" i="11"/>
  <c r="S48" i="11"/>
  <c r="R48" i="11"/>
  <c r="AE41" i="11" s="1" a="1"/>
  <c r="T48" i="11"/>
  <c r="Y49" i="11"/>
  <c r="Z50" i="11"/>
  <c r="Y45" i="11"/>
  <c r="AB48" i="11"/>
  <c r="W46" i="11"/>
  <c r="AA47" i="11"/>
  <c r="Y48" i="11"/>
  <c r="AB50" i="11"/>
  <c r="X46" i="11"/>
  <c r="Y47" i="11"/>
  <c r="Y46" i="11"/>
  <c r="AB47" i="11"/>
  <c r="W49" i="11"/>
  <c r="AB46" i="11"/>
  <c r="Y50" i="11"/>
  <c r="AA46" i="11"/>
  <c r="AA45" i="11"/>
  <c r="AB45" i="11"/>
  <c r="Z48" i="11"/>
  <c r="Z45" i="11"/>
  <c r="X50" i="11"/>
  <c r="AA50" i="11"/>
  <c r="X49" i="11"/>
  <c r="X48" i="11"/>
  <c r="AA49" i="11"/>
  <c r="X45" i="11"/>
  <c r="AA48" i="11"/>
  <c r="W47" i="11"/>
  <c r="AB49" i="11"/>
  <c r="X47" i="11"/>
  <c r="Z49" i="11"/>
  <c r="W45" i="11"/>
  <c r="W50" i="11"/>
  <c r="Z46" i="11"/>
  <c r="Z47" i="11"/>
  <c r="AC38" i="10"/>
  <c r="AC39" i="10"/>
  <c r="AB38" i="10"/>
  <c r="AB39" i="10"/>
  <c r="V33" i="10"/>
  <c r="U33" i="10"/>
  <c r="Y32" i="10"/>
  <c r="V31" i="10"/>
  <c r="X32" i="10"/>
  <c r="W32" i="10"/>
  <c r="Y33" i="10"/>
  <c r="V32" i="10"/>
  <c r="X33" i="10"/>
  <c r="U32" i="10"/>
  <c r="W33" i="10"/>
  <c r="Y31" i="10"/>
  <c r="X31" i="10"/>
  <c r="W31" i="10"/>
  <c r="R45" i="10"/>
  <c r="S44" i="10"/>
  <c r="Q45" i="10"/>
  <c r="R44" i="10"/>
  <c r="Q44" i="10"/>
  <c r="S43" i="10"/>
  <c r="R43" i="10"/>
  <c r="S45" i="10"/>
  <c r="P32" i="11"/>
  <c r="O32" i="11"/>
  <c r="Q31" i="11"/>
  <c r="P31" i="11"/>
  <c r="O31" i="11"/>
  <c r="Q30" i="11"/>
  <c r="P30" i="11"/>
  <c r="Q32" i="11"/>
  <c r="Q25" i="11"/>
  <c r="P25" i="11"/>
  <c r="P27" i="11"/>
  <c r="O27" i="11"/>
  <c r="Q26" i="11"/>
  <c r="P26" i="11"/>
  <c r="O26" i="11"/>
  <c r="Q27" i="11"/>
  <c r="O17" i="11"/>
  <c r="T16" i="11"/>
  <c r="S16" i="11"/>
  <c r="R16" i="11"/>
  <c r="Q16" i="11"/>
  <c r="P16" i="11"/>
  <c r="P21" i="11"/>
  <c r="T19" i="11"/>
  <c r="R18" i="11"/>
  <c r="P17" i="11"/>
  <c r="O21" i="11"/>
  <c r="S19" i="11"/>
  <c r="Q18" i="11"/>
  <c r="T20" i="11"/>
  <c r="R19" i="11"/>
  <c r="P18" i="11"/>
  <c r="S20" i="11"/>
  <c r="Q19" i="11"/>
  <c r="O18" i="11"/>
  <c r="T21" i="11"/>
  <c r="R20" i="11"/>
  <c r="P19" i="11"/>
  <c r="T17" i="11"/>
  <c r="S21" i="11"/>
  <c r="Q20" i="11"/>
  <c r="O19" i="11"/>
  <c r="S17" i="11"/>
  <c r="R21" i="11"/>
  <c r="P20" i="11"/>
  <c r="T18" i="11"/>
  <c r="R17" i="11"/>
  <c r="Q21" i="11"/>
  <c r="O20" i="11"/>
  <c r="S18" i="11"/>
  <c r="Q17" i="11"/>
  <c r="Q31" i="10" a="1"/>
  <c r="Q31" i="10" s="1"/>
  <c r="AA3" i="7"/>
  <c r="AA6" i="7"/>
  <c r="AA5" i="7"/>
  <c r="X6" i="7"/>
  <c r="X5" i="7"/>
  <c r="S6" i="9"/>
  <c r="R9" i="9"/>
  <c r="P3" i="9"/>
  <c r="R8" i="9" s="1"/>
  <c r="Q3" i="9"/>
  <c r="P8" i="9" s="1"/>
  <c r="R3" i="9"/>
  <c r="P4" i="9"/>
  <c r="Q4" i="9"/>
  <c r="R4" i="9"/>
  <c r="Q2" i="9"/>
  <c r="P9" i="9" s="1"/>
  <c r="R2" i="9"/>
  <c r="P2" i="9"/>
  <c r="Q9" i="9" s="1"/>
  <c r="I6" i="9" a="1"/>
  <c r="I6" i="9" s="1"/>
  <c r="AE49" i="11" l="1" a="1"/>
  <c r="AL52" i="11" s="1"/>
  <c r="W25" i="11" a="1"/>
  <c r="W26" i="11" s="1"/>
  <c r="AF41" i="11"/>
  <c r="AI45" i="11"/>
  <c r="AI44" i="11"/>
  <c r="AJ42" i="11"/>
  <c r="AJ41" i="11"/>
  <c r="AK46" i="11"/>
  <c r="AJ46" i="11"/>
  <c r="AK44" i="11"/>
  <c r="AK42" i="11"/>
  <c r="AM45" i="11"/>
  <c r="AL44" i="11"/>
  <c r="AL42" i="11"/>
  <c r="AE46" i="11"/>
  <c r="AE44" i="11"/>
  <c r="AL43" i="11"/>
  <c r="AF46" i="11"/>
  <c r="AF45" i="11"/>
  <c r="AF44" i="11"/>
  <c r="AF43" i="11"/>
  <c r="AE43" i="11"/>
  <c r="AM42" i="11"/>
  <c r="AE41" i="11"/>
  <c r="AG45" i="11"/>
  <c r="AG44" i="11"/>
  <c r="AG43" i="11"/>
  <c r="AG42" i="11"/>
  <c r="AF42" i="11"/>
  <c r="AI43" i="11"/>
  <c r="AJ45" i="11"/>
  <c r="AJ44" i="11"/>
  <c r="AJ43" i="11"/>
  <c r="AK41" i="11"/>
  <c r="AL46" i="11"/>
  <c r="AL45" i="11"/>
  <c r="AK45" i="11"/>
  <c r="AK43" i="11"/>
  <c r="AM46" i="11"/>
  <c r="AM44" i="11"/>
  <c r="AL41" i="11"/>
  <c r="AE45" i="11"/>
  <c r="AM43" i="11"/>
  <c r="AM41" i="11"/>
  <c r="AE42" i="11"/>
  <c r="AG46" i="11"/>
  <c r="AH44" i="11"/>
  <c r="AH43" i="11"/>
  <c r="AH42" i="11"/>
  <c r="AH41" i="11"/>
  <c r="AI46" i="11"/>
  <c r="AH45" i="11"/>
  <c r="AI42" i="11"/>
  <c r="AG41" i="11"/>
  <c r="AH46" i="11"/>
  <c r="AI41" i="11"/>
  <c r="W16" i="11" a="1"/>
  <c r="W16" i="11" s="1"/>
  <c r="W30" i="11" a="1"/>
  <c r="Y30" i="11" s="1"/>
  <c r="Q33" i="10"/>
  <c r="S32" i="10"/>
  <c r="R32" i="10"/>
  <c r="Q32" i="10"/>
  <c r="S33" i="10"/>
  <c r="R33" i="10"/>
  <c r="S31" i="10"/>
  <c r="R31" i="10"/>
  <c r="P10" i="9"/>
  <c r="Q13" i="9"/>
  <c r="Q10" i="9"/>
  <c r="Q14" i="9" s="1"/>
  <c r="R10" i="9"/>
  <c r="I8" i="9"/>
  <c r="K8" i="9"/>
  <c r="J8" i="9"/>
  <c r="K7" i="9"/>
  <c r="J7" i="9"/>
  <c r="I7" i="9"/>
  <c r="K6" i="9"/>
  <c r="J6" i="9"/>
  <c r="I10" i="9" s="1" a="1"/>
  <c r="Y35" i="6"/>
  <c r="AC35" i="6"/>
  <c r="AD35" i="6"/>
  <c r="AE35" i="6"/>
  <c r="AF35" i="6"/>
  <c r="U35" i="6"/>
  <c r="V10" i="6"/>
  <c r="W10" i="6"/>
  <c r="X10" i="6"/>
  <c r="Y10" i="6"/>
  <c r="Z10" i="6"/>
  <c r="AA10" i="6"/>
  <c r="AB10" i="6"/>
  <c r="AC10" i="6"/>
  <c r="AD10" i="6"/>
  <c r="AE10" i="6"/>
  <c r="AF10" i="6"/>
  <c r="U10" i="6"/>
  <c r="G39" i="6"/>
  <c r="G40" i="6" s="1"/>
  <c r="G15" i="6"/>
  <c r="G16" i="6" s="1"/>
  <c r="W15" i="6"/>
  <c r="V13" i="6"/>
  <c r="W13" i="6" s="1"/>
  <c r="X13" i="6" s="1"/>
  <c r="Y13" i="6" s="1"/>
  <c r="Z13" i="6" s="1"/>
  <c r="AA13" i="6" s="1"/>
  <c r="AB13" i="6" s="1"/>
  <c r="AC13" i="6" s="1"/>
  <c r="AD13" i="6" s="1"/>
  <c r="AE13" i="6" s="1"/>
  <c r="AF13" i="6" s="1"/>
  <c r="W40" i="6"/>
  <c r="V38" i="6"/>
  <c r="W38" i="6" s="1"/>
  <c r="X38" i="6" s="1"/>
  <c r="Y38" i="6" s="1"/>
  <c r="Z38" i="6" s="1"/>
  <c r="AA38" i="6" s="1"/>
  <c r="AB38" i="6" s="1"/>
  <c r="AC38" i="6" s="1"/>
  <c r="AD38" i="6" s="1"/>
  <c r="AE38" i="6" s="1"/>
  <c r="AF38" i="6" s="1"/>
  <c r="F36" i="6"/>
  <c r="G36" i="6" s="1"/>
  <c r="H36" i="6" s="1"/>
  <c r="I36" i="6" s="1"/>
  <c r="J36" i="6" s="1"/>
  <c r="K36" i="6" s="1"/>
  <c r="L36" i="6" s="1"/>
  <c r="M36" i="6" s="1"/>
  <c r="N36" i="6" s="1"/>
  <c r="O36" i="6" s="1"/>
  <c r="P36" i="6" s="1"/>
  <c r="F12" i="6"/>
  <c r="G12" i="6" s="1"/>
  <c r="H12" i="6" s="1"/>
  <c r="I12" i="6" s="1"/>
  <c r="J12" i="6" s="1"/>
  <c r="K12" i="6" s="1"/>
  <c r="L12" i="6" s="1"/>
  <c r="M12" i="6" s="1"/>
  <c r="N12" i="6" s="1"/>
  <c r="O12" i="6" s="1"/>
  <c r="P12" i="6" s="1"/>
  <c r="G38" i="6"/>
  <c r="G14" i="6"/>
  <c r="G7" i="4"/>
  <c r="K6" i="4"/>
  <c r="I6" i="4"/>
  <c r="G6" i="4"/>
  <c r="E6" i="4"/>
  <c r="E4" i="4"/>
  <c r="K7" i="4" s="1"/>
  <c r="AG50" i="11" l="1"/>
  <c r="AF51" i="11"/>
  <c r="AL53" i="11"/>
  <c r="AM53" i="11"/>
  <c r="AJ54" i="11"/>
  <c r="AG54" i="11"/>
  <c r="AM51" i="11"/>
  <c r="AH54" i="11"/>
  <c r="AI54" i="11"/>
  <c r="AM49" i="11"/>
  <c r="AE50" i="11"/>
  <c r="AK50" i="11"/>
  <c r="AF49" i="11"/>
  <c r="AL51" i="11"/>
  <c r="AI53" i="11"/>
  <c r="AL50" i="11"/>
  <c r="AL54" i="11"/>
  <c r="AM54" i="11"/>
  <c r="AJ53" i="11"/>
  <c r="AM52" i="11"/>
  <c r="AK52" i="11"/>
  <c r="AJ52" i="11"/>
  <c r="AK53" i="11"/>
  <c r="AE49" i="11"/>
  <c r="AE52" i="11"/>
  <c r="AH51" i="11"/>
  <c r="AH53" i="11"/>
  <c r="AI52" i="11"/>
  <c r="AG53" i="11"/>
  <c r="AG49" i="11"/>
  <c r="AE54" i="11"/>
  <c r="AK51" i="11"/>
  <c r="AJ49" i="11"/>
  <c r="AF50" i="11"/>
  <c r="AF54" i="11"/>
  <c r="AF53" i="11"/>
  <c r="AH50" i="11"/>
  <c r="AK49" i="11"/>
  <c r="AH49" i="11"/>
  <c r="AG51" i="11"/>
  <c r="AJ50" i="11"/>
  <c r="AI50" i="11"/>
  <c r="AE53" i="11"/>
  <c r="AM50" i="11"/>
  <c r="AI49" i="11"/>
  <c r="AK54" i="11"/>
  <c r="AH52" i="11"/>
  <c r="AJ51" i="11"/>
  <c r="AG52" i="11"/>
  <c r="AL49" i="11"/>
  <c r="AI51" i="11"/>
  <c r="AE51" i="11"/>
  <c r="AF52" i="11"/>
  <c r="Y26" i="11"/>
  <c r="W27" i="11"/>
  <c r="X27" i="11"/>
  <c r="W25" i="11"/>
  <c r="X26" i="11"/>
  <c r="Y27" i="11"/>
  <c r="X25" i="11"/>
  <c r="Y25" i="11"/>
  <c r="AA17" i="11"/>
  <c r="Y21" i="11"/>
  <c r="AA16" i="11"/>
  <c r="Z17" i="11"/>
  <c r="X18" i="11"/>
  <c r="AB21" i="11"/>
  <c r="AA21" i="11"/>
  <c r="AB18" i="11"/>
  <c r="AB16" i="11"/>
  <c r="AA20" i="11"/>
  <c r="AB19" i="11"/>
  <c r="Z16" i="11"/>
  <c r="X16" i="11"/>
  <c r="W21" i="11"/>
  <c r="Z19" i="11"/>
  <c r="X21" i="11"/>
  <c r="X20" i="11"/>
  <c r="Y17" i="11"/>
  <c r="X19" i="11"/>
  <c r="W18" i="11"/>
  <c r="AB20" i="11"/>
  <c r="AB17" i="11"/>
  <c r="Y18" i="11"/>
  <c r="Y16" i="11"/>
  <c r="Z20" i="11"/>
  <c r="Z21" i="11"/>
  <c r="Y19" i="11"/>
  <c r="W19" i="11"/>
  <c r="X17" i="11"/>
  <c r="AA18" i="11"/>
  <c r="W17" i="11"/>
  <c r="W20" i="11"/>
  <c r="Z18" i="11"/>
  <c r="Y20" i="11"/>
  <c r="AA19" i="11"/>
  <c r="W32" i="11"/>
  <c r="W31" i="11"/>
  <c r="X32" i="11"/>
  <c r="Y31" i="11"/>
  <c r="Y32" i="11"/>
  <c r="W30" i="11"/>
  <c r="X30" i="11"/>
  <c r="X31" i="11"/>
  <c r="P14" i="9"/>
  <c r="R13" i="9"/>
  <c r="R12" i="9"/>
  <c r="P12" i="9"/>
  <c r="Q12" i="9"/>
  <c r="P13" i="9"/>
  <c r="R14" i="9"/>
  <c r="I10" i="9"/>
  <c r="J10" i="9"/>
  <c r="K12" i="9"/>
  <c r="I11" i="9"/>
  <c r="J12" i="9"/>
  <c r="K10" i="9"/>
  <c r="I12" i="9"/>
  <c r="K11" i="9"/>
  <c r="J11" i="9"/>
  <c r="E7" i="4"/>
  <c r="I7" i="4"/>
  <c r="P25" i="1"/>
  <c r="M25" i="1"/>
  <c r="M24" i="1"/>
  <c r="M23" i="1"/>
  <c r="P24" i="1"/>
  <c r="P23" i="1"/>
  <c r="G30" i="1"/>
  <c r="G32" i="1"/>
  <c r="K5" i="3"/>
  <c r="L5" i="3" s="1"/>
  <c r="K6" i="3"/>
  <c r="L6" i="3" s="1"/>
  <c r="K7" i="3"/>
  <c r="L7" i="3" s="1"/>
  <c r="K8" i="3"/>
  <c r="L8" i="3" s="1"/>
  <c r="K9" i="3"/>
  <c r="L9" i="3" s="1"/>
  <c r="K4" i="3"/>
  <c r="L4" i="3" s="1"/>
  <c r="M8" i="1"/>
  <c r="M5" i="1"/>
  <c r="D20" i="1"/>
  <c r="AE16" i="11" l="1" a="1"/>
  <c r="AE18" i="11" s="1"/>
  <c r="AE30" i="11" a="1"/>
  <c r="AH32" i="11" s="1"/>
  <c r="AF36" i="11"/>
  <c r="AK36" i="11"/>
  <c r="AH36" i="11"/>
  <c r="AM36" i="11"/>
  <c r="AE36" i="11"/>
  <c r="AJ36" i="11"/>
  <c r="AG36" i="11"/>
  <c r="AL36" i="11"/>
  <c r="AI36" i="11"/>
  <c r="AK37" i="11"/>
  <c r="AH37" i="11"/>
  <c r="AM37" i="11"/>
  <c r="AE37" i="11"/>
  <c r="AJ37" i="11"/>
  <c r="AG37" i="11"/>
  <c r="AL37" i="11"/>
  <c r="AI37" i="11"/>
  <c r="AF37" i="11"/>
  <c r="AE35" i="11"/>
  <c r="AI35" i="11"/>
  <c r="AF35" i="11"/>
  <c r="AK35" i="11"/>
  <c r="AH35" i="11"/>
  <c r="AM35" i="11"/>
  <c r="AJ35" i="11"/>
  <c r="AG35" i="11"/>
  <c r="AL35" i="11"/>
  <c r="AE25" i="11" a="1"/>
  <c r="AL20" i="11" l="1"/>
  <c r="AH17" i="11"/>
  <c r="AG19" i="11"/>
  <c r="AE19" i="11"/>
  <c r="AG18" i="11"/>
  <c r="AH16" i="11"/>
  <c r="AK19" i="11"/>
  <c r="AI17" i="11"/>
  <c r="AM18" i="11"/>
  <c r="AF18" i="11"/>
  <c r="AM19" i="11"/>
  <c r="AG21" i="11"/>
  <c r="AF21" i="11"/>
  <c r="AF19" i="11"/>
  <c r="AJ18" i="11"/>
  <c r="AE21" i="11"/>
  <c r="AK17" i="11"/>
  <c r="AK16" i="11"/>
  <c r="AM20" i="11"/>
  <c r="AH19" i="11"/>
  <c r="AH21" i="11"/>
  <c r="AM17" i="11"/>
  <c r="AJ17" i="11"/>
  <c r="AM21" i="11"/>
  <c r="AI16" i="11"/>
  <c r="AH18" i="11"/>
  <c r="AJ19" i="11"/>
  <c r="AF17" i="11"/>
  <c r="AK18" i="11"/>
  <c r="AF20" i="11"/>
  <c r="AI21" i="11"/>
  <c r="AE20" i="11"/>
  <c r="AI19" i="11"/>
  <c r="AL17" i="11"/>
  <c r="AL19" i="11"/>
  <c r="AH20" i="11"/>
  <c r="AJ20" i="11"/>
  <c r="AG17" i="11"/>
  <c r="AK21" i="11"/>
  <c r="AE16" i="11"/>
  <c r="AL18" i="11"/>
  <c r="AJ21" i="11"/>
  <c r="AG20" i="11"/>
  <c r="AG16" i="11"/>
  <c r="AL16" i="11"/>
  <c r="AJ16" i="11"/>
  <c r="AK20" i="11"/>
  <c r="AI20" i="11"/>
  <c r="AM16" i="11"/>
  <c r="AI18" i="11"/>
  <c r="AL21" i="11"/>
  <c r="AF16" i="11"/>
  <c r="AE17" i="11"/>
  <c r="AG31" i="11"/>
  <c r="AL31" i="11"/>
  <c r="AJ32" i="11"/>
  <c r="AM30" i="11"/>
  <c r="AE32" i="11"/>
  <c r="AF30" i="11"/>
  <c r="AI31" i="11"/>
  <c r="AF31" i="11"/>
  <c r="AM31" i="11"/>
  <c r="AF32" i="11"/>
  <c r="AI30" i="11"/>
  <c r="AG30" i="11"/>
  <c r="AL30" i="11"/>
  <c r="AE31" i="11"/>
  <c r="AG32" i="11"/>
  <c r="AH31" i="11"/>
  <c r="AJ30" i="11"/>
  <c r="AJ31" i="11"/>
  <c r="AM32" i="11"/>
  <c r="AK31" i="11"/>
  <c r="AH30" i="11"/>
  <c r="AE30" i="11"/>
  <c r="AK30" i="11"/>
  <c r="AL32" i="11"/>
  <c r="AK32" i="11"/>
  <c r="AI32" i="11"/>
  <c r="AE25" i="11"/>
  <c r="AJ27" i="11"/>
  <c r="AJ25" i="11"/>
  <c r="AE27" i="11"/>
  <c r="AL26" i="11"/>
  <c r="AJ26" i="11"/>
  <c r="AF27" i="11"/>
  <c r="AF25" i="11"/>
  <c r="AK26" i="11"/>
  <c r="AG27" i="11"/>
  <c r="AF26" i="11"/>
  <c r="AM25" i="11"/>
  <c r="AI27" i="11"/>
  <c r="AI25" i="11"/>
  <c r="AL27" i="11"/>
  <c r="AI26" i="11"/>
  <c r="AL25" i="11"/>
  <c r="AH26" i="11"/>
  <c r="AG25" i="11"/>
  <c r="AM26" i="11"/>
  <c r="AH27" i="11"/>
  <c r="AM27" i="11"/>
  <c r="AK25" i="11"/>
  <c r="AG26" i="11"/>
  <c r="AE26" i="11"/>
  <c r="AH25" i="11"/>
  <c r="AK27" i="11"/>
</calcChain>
</file>

<file path=xl/sharedStrings.xml><?xml version="1.0" encoding="utf-8"?>
<sst xmlns="http://schemas.openxmlformats.org/spreadsheetml/2006/main" count="691" uniqueCount="407">
  <si>
    <t>A</t>
  </si>
  <si>
    <t>A.T</t>
  </si>
  <si>
    <t>Memory layout</t>
  </si>
  <si>
    <t>Data layout</t>
  </si>
  <si>
    <t>0,0</t>
  </si>
  <si>
    <t>0,1</t>
  </si>
  <si>
    <t>0,2</t>
  </si>
  <si>
    <t>0,3</t>
  </si>
  <si>
    <t>1,0</t>
  </si>
  <si>
    <t>1,1</t>
  </si>
  <si>
    <t>1,2</t>
  </si>
  <si>
    <t>1,3</t>
  </si>
  <si>
    <t>2,0</t>
  </si>
  <si>
    <t>2,1</t>
  </si>
  <si>
    <t>2,2</t>
  </si>
  <si>
    <t>2,3</t>
  </si>
  <si>
    <t>height</t>
  </si>
  <si>
    <t>width</t>
  </si>
  <si>
    <t>i=</t>
  </si>
  <si>
    <t>j=</t>
  </si>
  <si>
    <t>odata[i*height+j] = idata[j*width+i]</t>
  </si>
  <si>
    <t>i*height+j=</t>
  </si>
  <si>
    <t>1*3+0=</t>
  </si>
  <si>
    <t>C</t>
  </si>
  <si>
    <t>B</t>
  </si>
  <si>
    <t>init col</t>
  </si>
  <si>
    <t>init row</t>
  </si>
  <si>
    <t>dest col</t>
  </si>
  <si>
    <t>dest row</t>
  </si>
  <si>
    <t>read</t>
  </si>
  <si>
    <t>i+width*j</t>
  </si>
  <si>
    <t>write</t>
  </si>
  <si>
    <t>j+i*height</t>
  </si>
  <si>
    <t>编号</t>
  </si>
  <si>
    <t>阅读时间（h)</t>
  </si>
  <si>
    <t>(0,2)</t>
  </si>
  <si>
    <t>(2,4)</t>
  </si>
  <si>
    <t>(4,6)</t>
  </si>
  <si>
    <t>(6,8)</t>
  </si>
  <si>
    <t>(8,10)</t>
  </si>
  <si>
    <t>区间/分组</t>
  </si>
  <si>
    <t>频数、个数</t>
  </si>
  <si>
    <t>(10, 12)</t>
  </si>
  <si>
    <t>?</t>
  </si>
  <si>
    <t>百分比</t>
  </si>
  <si>
    <t>圆心角度</t>
  </si>
  <si>
    <t>reference[(x * size_y) + y] = idata[(y * size_x) + x];</t>
  </si>
  <si>
    <t>a=</t>
  </si>
  <si>
    <t>b=</t>
  </si>
  <si>
    <t>a+b=</t>
  </si>
  <si>
    <t>y=</t>
  </si>
  <si>
    <t>2 * 4 + 1</t>
  </si>
  <si>
    <t>2 * 3 + 1</t>
  </si>
  <si>
    <t>1 * 3 + 2</t>
  </si>
  <si>
    <t>1 * 4 + 2</t>
  </si>
  <si>
    <t>dest x</t>
  </si>
  <si>
    <t>dest y</t>
  </si>
  <si>
    <t>size_x</t>
  </si>
  <si>
    <t>size_y</t>
  </si>
  <si>
    <t>Global  Dimension</t>
  </si>
  <si>
    <t>Local Dimension</t>
  </si>
  <si>
    <t>Blocks or work-groups</t>
  </si>
  <si>
    <t>total</t>
  </si>
  <si>
    <t>local total</t>
  </si>
  <si>
    <t>Global size</t>
  </si>
  <si>
    <t>20*20</t>
  </si>
  <si>
    <t>Work-group size</t>
  </si>
  <si>
    <t>4*4</t>
  </si>
  <si>
    <t>NDRange</t>
  </si>
  <si>
    <t>Matrix A</t>
  </si>
  <si>
    <t>M</t>
  </si>
  <si>
    <t>N</t>
  </si>
  <si>
    <t>Matrix A is M x N</t>
  </si>
  <si>
    <t>Row Major</t>
  </si>
  <si>
    <t>base addr of A: L0 = 500, L0 location zero</t>
  </si>
  <si>
    <t xml:space="preserve"> = 500 + (1*4 + 2) *4 = </t>
  </si>
  <si>
    <t>Column Major</t>
  </si>
  <si>
    <t xml:space="preserve"> = 500 + (2*3 + 1) *4 = </t>
  </si>
  <si>
    <t>element_size of float32</t>
  </si>
  <si>
    <t xml:space="preserve">Memory layout: </t>
  </si>
  <si>
    <t>mem loc</t>
  </si>
  <si>
    <t>index</t>
  </si>
  <si>
    <t>00</t>
  </si>
  <si>
    <t>01</t>
  </si>
  <si>
    <t>02</t>
  </si>
  <si>
    <t>03</t>
  </si>
  <si>
    <t>10</t>
  </si>
  <si>
    <t>11</t>
  </si>
  <si>
    <t>12</t>
  </si>
  <si>
    <t>13</t>
  </si>
  <si>
    <t>20</t>
  </si>
  <si>
    <t>21</t>
  </si>
  <si>
    <t>22</t>
  </si>
  <si>
    <t>23</t>
  </si>
  <si>
    <t>when accessing certain matrix element A[i][j], the compiler will calc the memory address, where i is the row # and j col #</t>
  </si>
  <si>
    <t>Threads</t>
  </si>
  <si>
    <t>Matrix A'</t>
  </si>
  <si>
    <t>when transposed</t>
  </si>
  <si>
    <t>Row Major transposed</t>
  </si>
  <si>
    <t>new index</t>
  </si>
  <si>
    <t>30</t>
  </si>
  <si>
    <t>31</t>
  </si>
  <si>
    <t>32</t>
  </si>
  <si>
    <t>Column Major transposed</t>
  </si>
  <si>
    <t xml:space="preserve"> --&gt;</t>
  </si>
  <si>
    <r>
      <t>addr(A[1][2]) = L0 + (</t>
    </r>
    <r>
      <rPr>
        <b/>
        <sz val="14"/>
        <color theme="1"/>
        <rFont val="Calibri"/>
        <family val="2"/>
        <scheme val="minor"/>
      </rPr>
      <t>i</t>
    </r>
    <r>
      <rPr>
        <sz val="14"/>
        <color theme="1"/>
        <rFont val="Calibri"/>
        <family val="2"/>
        <scheme val="minor"/>
      </rPr>
      <t xml:space="preserve"> * </t>
    </r>
    <r>
      <rPr>
        <b/>
        <sz val="14"/>
        <color theme="1"/>
        <rFont val="Calibri"/>
        <family val="2"/>
        <scheme val="minor"/>
      </rPr>
      <t>width</t>
    </r>
    <r>
      <rPr>
        <sz val="14"/>
        <color theme="1"/>
        <rFont val="Calibri"/>
        <family val="2"/>
        <scheme val="minor"/>
      </rPr>
      <t xml:space="preserve"> + j ) * element_size</t>
    </r>
  </si>
  <si>
    <r>
      <t>addr(A[1][2]) = L0 + (</t>
    </r>
    <r>
      <rPr>
        <b/>
        <sz val="14"/>
        <color theme="1"/>
        <rFont val="Calibri"/>
        <family val="2"/>
        <scheme val="minor"/>
      </rPr>
      <t>j</t>
    </r>
    <r>
      <rPr>
        <sz val="14"/>
        <color theme="1"/>
        <rFont val="Calibri"/>
        <family val="2"/>
        <scheme val="minor"/>
      </rPr>
      <t xml:space="preserve"> * </t>
    </r>
    <r>
      <rPr>
        <b/>
        <sz val="14"/>
        <color theme="1"/>
        <rFont val="Calibri"/>
        <family val="2"/>
        <scheme val="minor"/>
      </rPr>
      <t>height</t>
    </r>
    <r>
      <rPr>
        <sz val="14"/>
        <color theme="1"/>
        <rFont val="Calibri"/>
        <family val="2"/>
        <scheme val="minor"/>
      </rPr>
      <t xml:space="preserve"> + i) * element_size</t>
    </r>
  </si>
  <si>
    <r>
      <t>addr(A'[2][1]) = L0 + (</t>
    </r>
    <r>
      <rPr>
        <b/>
        <sz val="14"/>
        <color theme="1"/>
        <rFont val="Calibri"/>
        <family val="2"/>
        <scheme val="minor"/>
      </rPr>
      <t>i</t>
    </r>
    <r>
      <rPr>
        <sz val="14"/>
        <color theme="1"/>
        <rFont val="Calibri"/>
        <family val="2"/>
        <scheme val="minor"/>
      </rPr>
      <t xml:space="preserve"> * </t>
    </r>
    <r>
      <rPr>
        <b/>
        <sz val="14"/>
        <color theme="1"/>
        <rFont val="Calibri"/>
        <family val="2"/>
        <scheme val="minor"/>
      </rPr>
      <t>width</t>
    </r>
    <r>
      <rPr>
        <sz val="14"/>
        <color theme="1"/>
        <rFont val="Calibri"/>
        <family val="2"/>
        <scheme val="minor"/>
      </rPr>
      <t xml:space="preserve"> + j) * element_size</t>
    </r>
  </si>
  <si>
    <r>
      <t>addr(A'[2][1]) = L0 + (</t>
    </r>
    <r>
      <rPr>
        <b/>
        <sz val="14"/>
        <color theme="1"/>
        <rFont val="Calibri"/>
        <family val="2"/>
        <scheme val="minor"/>
      </rPr>
      <t>j</t>
    </r>
    <r>
      <rPr>
        <sz val="14"/>
        <color theme="1"/>
        <rFont val="Calibri"/>
        <family val="2"/>
        <scheme val="minor"/>
      </rPr>
      <t xml:space="preserve"> * </t>
    </r>
    <r>
      <rPr>
        <b/>
        <sz val="14"/>
        <color theme="1"/>
        <rFont val="Calibri"/>
        <family val="2"/>
        <scheme val="minor"/>
      </rPr>
      <t>height</t>
    </r>
    <r>
      <rPr>
        <sz val="14"/>
        <color theme="1"/>
        <rFont val="Calibri"/>
        <family val="2"/>
        <scheme val="minor"/>
      </rPr>
      <t xml:space="preserve"> + i ) * element_size</t>
    </r>
  </si>
  <si>
    <r>
      <t xml:space="preserve">offset </t>
    </r>
    <r>
      <rPr>
        <b/>
        <i/>
        <sz val="14"/>
        <color theme="1"/>
        <rFont val="Calibri"/>
        <family val="2"/>
        <scheme val="minor"/>
      </rPr>
      <t xml:space="preserve">k = </t>
    </r>
  </si>
  <si>
    <t xml:space="preserve">k' = </t>
  </si>
  <si>
    <t>M if  k = M</t>
  </si>
  <si>
    <t>M = mn-1</t>
  </si>
  <si>
    <t>new offset k = k' =</t>
  </si>
  <si>
    <t>k' =</t>
  </si>
  <si>
    <t>k*m mod M if 0&lt;= k &lt;= M</t>
  </si>
  <si>
    <t>j*m+i</t>
  </si>
  <si>
    <t>k*n mod M if 0&lt;= k &lt;= M</t>
  </si>
  <si>
    <t>i*n+j</t>
  </si>
  <si>
    <t>m</t>
  </si>
  <si>
    <t>n</t>
  </si>
  <si>
    <t>k =</t>
  </si>
  <si>
    <t>m'</t>
  </si>
  <si>
    <t>n'</t>
  </si>
  <si>
    <t>A(12)</t>
  </si>
  <si>
    <t>A'(21)</t>
  </si>
  <si>
    <t>value</t>
  </si>
  <si>
    <t>orig index</t>
  </si>
  <si>
    <t>👇</t>
  </si>
  <si>
    <t>data</t>
  </si>
  <si>
    <t xml:space="preserve"> &lt;-- each tread takes care of one column, for coalesed read</t>
  </si>
  <si>
    <t xml:space="preserve"> &lt;-- each tread write one row to the dest</t>
  </si>
  <si>
    <t xml:space="preserve"> &lt;-- fit for short fat source matrix --&gt;</t>
  </si>
  <si>
    <t>GPU Algo 1:</t>
  </si>
  <si>
    <t>number of threads = width</t>
  </si>
  <si>
    <t>GPU Algo 2:</t>
  </si>
  <si>
    <t xml:space="preserve"> &lt;-- each tread takes care of one row, for later coalesed write</t>
  </si>
  <si>
    <t xml:space="preserve"> &lt;-- fit for tall thin source matrix --&gt;</t>
  </si>
  <si>
    <t>number of threads = height</t>
  </si>
  <si>
    <t>Matrix B</t>
  </si>
  <si>
    <t>Multiply A &amp; B</t>
  </si>
  <si>
    <t>1. 动态收纳 itm， 每个 period 一个 nPath array，知道每 period 的 itm 数量k, 存入该 array 的前 k 个 element</t>
  </si>
  <si>
    <t>3. 建立nPeriod 个 3 x nPath的大矩阵，存储所有提前计算的 3 x nPath，即一个 3 nPeriod x nPath 的大矩阵</t>
  </si>
  <si>
    <t>2. 提前计算每个 period 的 （X^T  X)^-1 X^T,  X^T X的 inverse 是一个 3 x 3 square matrix, X^T 是 3 x nPath，因此每一个 period 可以计算出一个 3 x nPath 矩阵。 注意其中 3 x k才对应 itm，k+1至nPath都存 0 或指定无效值，仅占位</t>
  </si>
  <si>
    <t>5. 用 coefficient 计算前一个周期的 contiuation value，再和当期 payoff 比较，并更新 discounted cashflow</t>
  </si>
  <si>
    <t>6. 每个 path 都回循环计算回到 time0</t>
  </si>
  <si>
    <t>预计算</t>
  </si>
  <si>
    <t>主循环</t>
  </si>
  <si>
    <t>K</t>
  </si>
  <si>
    <t xml:space="preserve">thread 0 </t>
  </si>
  <si>
    <t>thread 0</t>
  </si>
  <si>
    <t>inner loop K</t>
  </si>
  <si>
    <t>outer loop # of dest elements handed per thread, M</t>
  </si>
  <si>
    <t>outer loop # of dest elements handed per thread, N</t>
  </si>
  <si>
    <t xml:space="preserve"> &lt;-- fit for N&gt;&gt;M matrix --&gt;</t>
  </si>
  <si>
    <t xml:space="preserve"> &lt;-- fit for M&gt;&gt;N matrix --&gt;</t>
  </si>
  <si>
    <r>
      <rPr>
        <b/>
        <u/>
        <sz val="14"/>
        <color theme="1"/>
        <rFont val="Calibri (Body)"/>
      </rPr>
      <t>Row major</t>
    </r>
    <r>
      <rPr>
        <sz val="14"/>
        <color theme="1"/>
        <rFont val="Calibri"/>
        <family val="2"/>
        <scheme val="minor"/>
      </rPr>
      <t>: each thread handles one row of Matrix Output</t>
    </r>
  </si>
  <si>
    <r>
      <rPr>
        <b/>
        <u/>
        <sz val="14"/>
        <color theme="1"/>
        <rFont val="Calibri (Body)"/>
      </rPr>
      <t>Col major</t>
    </r>
    <r>
      <rPr>
        <sz val="14"/>
        <color theme="1"/>
        <rFont val="Calibri"/>
        <family val="2"/>
        <scheme val="minor"/>
      </rPr>
      <t>: each thread handles one col of Matrix Output</t>
    </r>
  </si>
  <si>
    <r>
      <rPr>
        <b/>
        <u/>
        <sz val="14"/>
        <color theme="1"/>
        <rFont val="Calibri (Body)"/>
      </rPr>
      <t>Element wise</t>
    </r>
    <r>
      <rPr>
        <sz val="14"/>
        <color theme="1"/>
        <rFont val="Calibri"/>
        <family val="2"/>
        <scheme val="minor"/>
      </rPr>
      <t>: each thread handles one element of the Output</t>
    </r>
  </si>
  <si>
    <t>row_id</t>
  </si>
  <si>
    <t>col_id</t>
  </si>
  <si>
    <t>thread 8</t>
  </si>
  <si>
    <r>
      <t xml:space="preserve">element 8 = </t>
    </r>
    <r>
      <rPr>
        <b/>
        <sz val="14"/>
        <color rgb="FFFF0000"/>
        <rFont val="Calibri (Body)"/>
      </rPr>
      <t>Sum_i=0-K (A[row_id*k +i] * B[col_id + N*i])</t>
    </r>
  </si>
  <si>
    <t xml:space="preserve"> &lt;-- Best Performer --&gt;</t>
  </si>
  <si>
    <t>I</t>
  </si>
  <si>
    <t>cofactor</t>
  </si>
  <si>
    <t>sign</t>
  </si>
  <si>
    <t>cofactor/det A</t>
  </si>
  <si>
    <r>
      <t>A</t>
    </r>
    <r>
      <rPr>
        <b/>
        <vertAlign val="superscript"/>
        <sz val="18"/>
        <color theme="1"/>
        <rFont val="Calibri (Body)"/>
      </rPr>
      <t>-1</t>
    </r>
  </si>
  <si>
    <r>
      <t>A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"/>
        <family val="2"/>
        <scheme val="minor"/>
      </rPr>
      <t xml:space="preserve"> = transpose</t>
    </r>
  </si>
  <si>
    <t>1)</t>
  </si>
  <si>
    <t>2)</t>
  </si>
  <si>
    <t>3)</t>
  </si>
  <si>
    <t>4)</t>
  </si>
  <si>
    <t>5)</t>
  </si>
  <si>
    <r>
      <t xml:space="preserve">det = </t>
    </r>
    <r>
      <rPr>
        <sz val="16"/>
        <color rgb="FFFF0000"/>
        <rFont val="Calibri (Body)"/>
      </rPr>
      <t>m(0, 0) * [m(1, 1) * m(2, 2)</t>
    </r>
    <r>
      <rPr>
        <sz val="16"/>
        <color theme="1"/>
        <rFont val="Calibri"/>
        <family val="2"/>
        <scheme val="minor"/>
      </rPr>
      <t xml:space="preserve"> - </t>
    </r>
    <r>
      <rPr>
        <sz val="16"/>
        <color theme="4" tint="-0.249977111117893"/>
        <rFont val="Calibri (Body)"/>
      </rPr>
      <t>m(2, 1) * m(1, 2)]</t>
    </r>
    <r>
      <rPr>
        <sz val="16"/>
        <color theme="1"/>
        <rFont val="Calibri"/>
        <family val="2"/>
        <scheme val="minor"/>
      </rPr>
      <t xml:space="preserve">  
- </t>
    </r>
    <r>
      <rPr>
        <sz val="16"/>
        <color rgb="FFFF0000"/>
        <rFont val="Calibri (Body)"/>
      </rPr>
      <t>m(0, 1) * [m(1, 0) * m(2, 2)</t>
    </r>
    <r>
      <rPr>
        <sz val="16"/>
        <color theme="1"/>
        <rFont val="Calibri"/>
        <family val="2"/>
        <scheme val="minor"/>
      </rPr>
      <t xml:space="preserve"> - </t>
    </r>
    <r>
      <rPr>
        <sz val="16"/>
        <color theme="4"/>
        <rFont val="Calibri (Body)"/>
      </rPr>
      <t xml:space="preserve">m(1, 2) * m(2, 0)] 
</t>
    </r>
    <r>
      <rPr>
        <sz val="16"/>
        <color theme="1"/>
        <rFont val="Calibri"/>
        <family val="2"/>
        <scheme val="minor"/>
      </rPr>
      <t xml:space="preserve">+ </t>
    </r>
    <r>
      <rPr>
        <sz val="16"/>
        <color rgb="FFFF0000"/>
        <rFont val="Calibri (Body)"/>
      </rPr>
      <t xml:space="preserve">m(0, 2) * [m(1, 0) * m(2, 1) </t>
    </r>
    <r>
      <rPr>
        <sz val="16"/>
        <color theme="1"/>
        <rFont val="Calibri"/>
        <family val="2"/>
        <scheme val="minor"/>
      </rPr>
      <t xml:space="preserve">- </t>
    </r>
    <r>
      <rPr>
        <sz val="16"/>
        <color theme="4"/>
        <rFont val="Calibri (Body)"/>
      </rPr>
      <t>m(1, 1) * m(2, 0)]</t>
    </r>
  </si>
  <si>
    <r>
      <rPr>
        <u/>
        <sz val="14"/>
        <color theme="1"/>
        <rFont val="Calibri (Body)"/>
      </rPr>
      <t>det A</t>
    </r>
    <r>
      <rPr>
        <sz val="14"/>
        <color theme="1"/>
        <rFont val="Calibri"/>
        <family val="2"/>
        <scheme val="minor"/>
      </rPr>
      <t xml:space="preserve"> = 1*(0*0-3*7)-2*(-2*0-5*7)+4*(-2*3-5*0)=</t>
    </r>
  </si>
  <si>
    <t>Steps</t>
  </si>
  <si>
    <t>gid</t>
  </si>
  <si>
    <t>row</t>
  </si>
  <si>
    <t>col</t>
  </si>
  <si>
    <t>new row</t>
  </si>
  <si>
    <t>new col</t>
  </si>
  <si>
    <t>new width</t>
  </si>
  <si>
    <t>new gid</t>
  </si>
  <si>
    <t>St</t>
  </si>
  <si>
    <t>nPeriod</t>
  </si>
  <si>
    <t>nPath</t>
  </si>
  <si>
    <t>itm count</t>
  </si>
  <si>
    <t>X_big</t>
  </si>
  <si>
    <t>…</t>
  </si>
  <si>
    <t>Continuation</t>
  </si>
  <si>
    <t>ds_cf</t>
  </si>
  <si>
    <t>Y</t>
  </si>
  <si>
    <t>k1</t>
  </si>
  <si>
    <t>k2</t>
  </si>
  <si>
    <t>k3</t>
  </si>
  <si>
    <t>ki is the itm acount at time step i</t>
  </si>
  <si>
    <t>Yi</t>
  </si>
  <si>
    <t>lenth of Yi is ki</t>
  </si>
  <si>
    <t>p 1 - Xpinv</t>
  </si>
  <si>
    <t>p 2 - Xpinv</t>
  </si>
  <si>
    <t>3, k1</t>
  </si>
  <si>
    <t>3, k2</t>
  </si>
  <si>
    <t>X</t>
  </si>
  <si>
    <t>XT</t>
  </si>
  <si>
    <t>XTX</t>
  </si>
  <si>
    <t>Xpinv</t>
  </si>
  <si>
    <t>3.5 建立 nPath x 1的向量保存每个 time step 的 discounted cash flow，其中每次根据 itm 的数量，取出并存入前 ki 个作为 Y</t>
  </si>
  <si>
    <t>4. 计算 coefficient 时，依次取出一个 3 x nPath 的 slice，然后乘以 discounted cash flow，即 ki x 1的向量，即得到 三个 coefficient</t>
  </si>
  <si>
    <t>3.8 所以需要建立两个向量， 一个是 nPathx1的 full discounted cash flow，一个是 ki x1 的向量 Y 用于 linear regression</t>
  </si>
  <si>
    <t>Payoff</t>
  </si>
  <si>
    <t>thread(gid)</t>
  </si>
  <si>
    <t>3 * nPeriod</t>
  </si>
  <si>
    <t>X_big.T</t>
  </si>
  <si>
    <t>X_big.T @ X_big</t>
  </si>
  <si>
    <t>9 by 6</t>
  </si>
  <si>
    <t>6 by 9</t>
  </si>
  <si>
    <t>6 by 6</t>
  </si>
  <si>
    <t>thread2</t>
  </si>
  <si>
    <t>inv (X_big.T @ X_big)</t>
  </si>
  <si>
    <t>inv(XTX)</t>
  </si>
  <si>
    <t>inv (thread1)</t>
  </si>
  <si>
    <t>inv(thread2)</t>
  </si>
  <si>
    <t>pinv(X_big)</t>
  </si>
  <si>
    <t>pinv(thread2)</t>
  </si>
  <si>
    <t>X_big[start_idx + i * stride * n_PERIOD]</t>
  </si>
  <si>
    <t>X_big[start_idx + i * stride * n_PERIOD + 1]</t>
  </si>
  <si>
    <t>X_big[start_idx + i * stride * n_PERIOD + 2]</t>
  </si>
  <si>
    <t>👉🏻</t>
  </si>
  <si>
    <t>X_big_T[to_idx + i + 1 * n_PATH]</t>
  </si>
  <si>
    <t>X_big_T[to_idx + i + 2 * n_PATH]</t>
  </si>
  <si>
    <t>thread1 : XTX</t>
  </si>
  <si>
    <t>sumproduct</t>
  </si>
  <si>
    <t>You don't have to actually transpose X_big, but do sumproduct</t>
  </si>
  <si>
    <t>pinv(thread1) - mmult</t>
  </si>
  <si>
    <t>pinv(thread1) - sumproduct</t>
  </si>
  <si>
    <t>Y_itm</t>
  </si>
  <si>
    <t>GPU</t>
  </si>
  <si>
    <t>CPU</t>
  </si>
  <si>
    <t>&lt;function longstaff_schwartz_itm_path_fast2_hybrid at 0x7f800af0fdc0&gt;</t>
  </si>
  <si>
    <t>coef: [ 0.40805054  0.11368084 -0.4587736 ]</t>
  </si>
  <si>
    <t>cont val      : [ 0.1584703   0.06038642  0.02550942 -0.01711786  0.21878546]</t>
  </si>
  <si>
    <t>periodic C_hat: 0.08838064223527908</t>
  </si>
  <si>
    <t>coef: [ 28.451302 -58.47812   30.572662]</t>
  </si>
  <si>
    <t>cont val      : [0.8322716  0.67370987 1.0171452 ]</t>
  </si>
  <si>
    <t>periodic C_hat: 0.08802782744169235</t>
  </si>
  <si>
    <t>coef: [-21.34058   44.890717 -23.05375 ]</t>
  </si>
  <si>
    <t>cont val      : [0.25123024 0.40373802 0.151577  ]</t>
  </si>
  <si>
    <t>periodic C_hat: 0.07918927818536758</t>
  </si>
  <si>
    <t>coef: [ 0.06525452  0.1232085  -0.07021804]</t>
  </si>
  <si>
    <t>cont val      : [0.11850595 0.1180966  0.11870987]</t>
  </si>
  <si>
    <t>periodic C_hat: 0.06391939520835876</t>
  </si>
  <si>
    <t>coef: [0.09738006 0.04945596 0.02643583]</t>
  </si>
  <si>
    <t>cont val      : [0.16809192 0.17921087]</t>
  </si>
  <si>
    <t>periodic C_hat: 0.06366422772407532</t>
  </si>
  <si>
    <t>coef: [-17.10018   33.86596  -15.625343]</t>
  </si>
  <si>
    <t>cont val      : [0.9449606 1.109829  1.2486286]</t>
  </si>
  <si>
    <t>periodic C_hat: 0.06341008096933365</t>
  </si>
  <si>
    <t>coef: [-0.33143616  0.11178932  0.59406626]</t>
  </si>
  <si>
    <t>cont val      : [0.4422559  0.28809297]</t>
  </si>
  <si>
    <t>periodic C_hat: 0.06315694749355316</t>
  </si>
  <si>
    <t>coef: [0.35223144 0.06918924 0.18673435]</t>
  </si>
  <si>
    <t>cont val      : [0.6426536 0.6199526 0.6422862]</t>
  </si>
  <si>
    <t>periodic C_hat: 0.06290481984615326</t>
  </si>
  <si>
    <t>coef: [0.2974763  0.27960718 0.01069831]</t>
  </si>
  <si>
    <t>cont val      : [0.6087383  0.59052294 0.6083989  0.6077906 ]</t>
  </si>
  <si>
    <t>periodic C_hat: 0.06265370547771454</t>
  </si>
  <si>
    <t>coef: [0.09096494 0.22805975 0.02667244]</t>
  </si>
  <si>
    <t>cont val      : [0.3439344  0.34361836 0.36143687]</t>
  </si>
  <si>
    <t>periodic C_hat: 0.062403589487075806</t>
  </si>
  <si>
    <t>coef: [-5.9009876 11.832017  -5.80931  ]</t>
  </si>
  <si>
    <t>cont val      : [0.03799009 0.11816883 0.1174221  0.10490227 0.0884614  0.09877253]</t>
  </si>
  <si>
    <t>periodic C_hat: 0.08753994852304459</t>
  </si>
  <si>
    <t>coef: [ 0.7898276 -0.6928425 -0.3084178]</t>
  </si>
  <si>
    <t>cont val      : [-0.04916881 -0.21614075 -0.20438758 -0.18461621 -0.3032618  -0.28074092</t>
  </si>
  <si>
    <t xml:space="preserve"> -0.23543891]</t>
  </si>
  <si>
    <t>periodic C_hat: 0.08882321417331696</t>
  </si>
  <si>
    <t>coef: [-0.33458054  0.8318354  -0.11534423]</t>
  </si>
  <si>
    <t>cont val      : [0.3753759  0.36048672 0.37216562 0.40028036 0.41498494 0.4001432 ]</t>
  </si>
  <si>
    <t>periodic C_hat: 0.08846862614154816</t>
  </si>
  <si>
    <t>coef: [-2.9075203  6.0344076 -3.0549693]</t>
  </si>
  <si>
    <t>cont val      : [0.07205939 0.05933166 0.07126117 0.03975439 0.06339765 0.06761813</t>
  </si>
  <si>
    <t xml:space="preserve"> 0.07167625]</t>
  </si>
  <si>
    <t>periodic C_hat: 0.11020681262016296</t>
  </si>
  <si>
    <t xml:space="preserve">Option price (in-the-money): $ 0.10976686584981854 </t>
  </si>
  <si>
    <t>Time elapse: 277.8632640838623 ms</t>
  </si>
  <si>
    <t>&lt;function longstaff_schwartz_itm_path_fast2 at 0x7f800af0fca0&gt;</t>
  </si>
  <si>
    <t>coef: [ 0.40626     0.11577892 -0.44519806]</t>
  </si>
  <si>
    <t>cont val      : [ 0.16882688  0.07436302  0.04074872 -0.00034904  0.22684512]</t>
  </si>
  <si>
    <t>coef: [ 13.25795  -27.339828  14.129959]</t>
  </si>
  <si>
    <t>cont val      : [0.22728729 0.09642601 0.32068348]</t>
  </si>
  <si>
    <t>periodic C_hat: 0.09084075689315796</t>
  </si>
  <si>
    <t>coef: [ 14.578468 -29.547424  15.017525]</t>
  </si>
  <si>
    <t>cont val      : [0.24878216 0.09602737 0.3193922 ]</t>
  </si>
  <si>
    <t>periodic C_hat: 0.09047812223434448</t>
  </si>
  <si>
    <t>coef: [-28.997925  64.77844  -35.62854 ]</t>
  </si>
  <si>
    <t>cont val      : [0.2476883  0.09554291 0.31801987]</t>
  </si>
  <si>
    <t>periodic C_hat: 0.09011693298816681</t>
  </si>
  <si>
    <t>coef: [ 0.843605    0.05981003 -0.7261292 ]</t>
  </si>
  <si>
    <t>cont val      : [0.24680841 0.09527051]</t>
  </si>
  <si>
    <t>periodic C_hat: 0.08975718915462494</t>
  </si>
  <si>
    <t>coef: [ 37.859932 -74.67761   36.898445]</t>
  </si>
  <si>
    <t>cont val      : [0.24581909 0.09488678 0.3155861 ]</t>
  </si>
  <si>
    <t>periodic C_hat: 0.09141041338443756</t>
  </si>
  <si>
    <t>coef: [-0.4132712   0.06517813  0.5337809 ]</t>
  </si>
  <si>
    <t>cont val      : [0.24484181 0.11053947]</t>
  </si>
  <si>
    <t>periodic C_hat: 0.09829767048358917</t>
  </si>
  <si>
    <t>coef: [-4788.0254  9122.047  -4342.2925]</t>
  </si>
  <si>
    <t>cont val      : [-0.00097656  0.24316406  0.16748047]</t>
  </si>
  <si>
    <t>periodic C_hat: 0.10096418857574463</t>
  </si>
  <si>
    <t>coef: [ 352.7745  -676.5491   324.24597]</t>
  </si>
  <si>
    <t>cont val      : [0.08679199 0.24282837 0.06811523 0.03677368]</t>
  </si>
  <si>
    <t>periodic C_hat: 0.10056114196777344</t>
  </si>
  <si>
    <t>coef: [ 3214.2737 -6278.9897  3063.6697]</t>
  </si>
  <si>
    <t>cont val      : [0.0246582  0.2421875  0.00024414]</t>
  </si>
  <si>
    <t>periodic C_hat: 0.115953728556633</t>
  </si>
  <si>
    <t>coef: [-8.969709 18.255236 -9.081979]</t>
  </si>
  <si>
    <t>cont val      : [0.09763098 0.1860838  0.20033264 0.159029   0.12823486 0.14735508]</t>
  </si>
  <si>
    <t>periodic C_hat: 0.1276458501815796</t>
  </si>
  <si>
    <t>coef: [-6.863765 15.238432 -8.202296]</t>
  </si>
  <si>
    <t>cont val      : [0.18749666 0.16807652 0.17841339 0.19289255 0.05286694 0.08899212</t>
  </si>
  <si>
    <t xml:space="preserve"> 0.14835453]</t>
  </si>
  <si>
    <t>periodic C_hat: 0.1303194761276245</t>
  </si>
  <si>
    <t>coef: [-43.706337  88.8402   -44.909813]</t>
  </si>
  <si>
    <t>cont val      : [0.229393   0.2024498  0.22814941 0.15151215 0.03069687 0.15237427]</t>
  </si>
  <si>
    <t>periodic C_hat: 0.13469423353672028</t>
  </si>
  <si>
    <t>coef: [ 3.0718436 -4.7082663  1.7325199]</t>
  </si>
  <si>
    <t>cont val      : [ 0.12518585  0.2031982   0.13703203 -0.00267744  0.04707348  0.16523623</t>
  </si>
  <si>
    <t xml:space="preserve">  0.09254265]</t>
  </si>
  <si>
    <t>periodic C_hat: 0.1437063217163086</t>
  </si>
  <si>
    <t xml:space="preserve">Option price (in-the-money): $ 0.1431326445486813 </t>
  </si>
  <si>
    <t>Time elapse: 9.186029434204102 ms</t>
  </si>
  <si>
    <t>XTX_big</t>
  </si>
  <si>
    <t>XTXs</t>
  </si>
  <si>
    <t>XTX_invs</t>
  </si>
  <si>
    <t>thread1</t>
  </si>
  <si>
    <t>WRONG!</t>
  </si>
  <si>
    <t>Xdagger_big</t>
  </si>
  <si>
    <t>CORRECT</t>
  </si>
  <si>
    <t>stride</t>
  </si>
  <si>
    <t>nperiod</t>
  </si>
  <si>
    <t>thread</t>
  </si>
  <si>
    <t>start</t>
  </si>
  <si>
    <t xml:space="preserve">thread </t>
  </si>
  <si>
    <t xml:space="preserve"> = 1 * 3^2 * 2 + 1 * 3 =</t>
  </si>
  <si>
    <t xml:space="preserve"> = 0 * 3^2 * 3 + 0 *3 =</t>
  </si>
  <si>
    <t xml:space="preserve"> =1*3^2*3+1*3 =</t>
  </si>
  <si>
    <t xml:space="preserve"> = 2 * 3^2 * 3 + 2*3 = </t>
  </si>
  <si>
    <t>unit factor</t>
  </si>
  <si>
    <t>multiply factor</t>
  </si>
  <si>
    <t xml:space="preserve"> = gid * stride^2 * nperiod + gid * stride = gid * stride ( stride * nperiod +1)</t>
  </si>
  <si>
    <t>[6.8830127e+02 6.8030641e+04 6.7569635e+06]</t>
  </si>
  <si>
    <t>[6.883013e+02 6.803064e+04 6.756963e+06]</t>
  </si>
  <si>
    <t>[6.8030641e+04 6.7569635e+06 6.7420115e+08]</t>
  </si>
  <si>
    <t>[6.8030641e+04 6.7569630e+06 6.7420115e+08]</t>
  </si>
  <si>
    <t>from CPU</t>
  </si>
  <si>
    <t>X_big_T[to_idx + i + 0 * n_PATH]</t>
  </si>
  <si>
    <t>x00</t>
  </si>
  <si>
    <t>x01</t>
  </si>
  <si>
    <t>x10</t>
  </si>
  <si>
    <t>x20</t>
  </si>
  <si>
    <t>x30</t>
  </si>
  <si>
    <t>x11</t>
  </si>
  <si>
    <t>x21</t>
  </si>
  <si>
    <t>x31</t>
  </si>
  <si>
    <t>x41</t>
  </si>
  <si>
    <t>x02</t>
  </si>
  <si>
    <t>x12</t>
  </si>
  <si>
    <t>x13</t>
  </si>
  <si>
    <t>x00^2</t>
  </si>
  <si>
    <t>x10^2</t>
  </si>
  <si>
    <t>x20^2</t>
  </si>
  <si>
    <t>x30^2</t>
  </si>
  <si>
    <t>number of in-the-money</t>
  </si>
  <si>
    <t>x01^2</t>
  </si>
  <si>
    <t>x11^2</t>
  </si>
  <si>
    <t>x21^2</t>
  </si>
  <si>
    <t>x31^2</t>
  </si>
  <si>
    <t>x41^2</t>
  </si>
  <si>
    <t>x02^2</t>
  </si>
  <si>
    <t>x12^2</t>
  </si>
  <si>
    <t>x13^2</t>
  </si>
  <si>
    <t>S0</t>
  </si>
  <si>
    <t>r</t>
  </si>
  <si>
    <t>sigma</t>
  </si>
  <si>
    <t>T</t>
  </si>
  <si>
    <t>strike</t>
  </si>
  <si>
    <t>CPU time(ms)</t>
  </si>
  <si>
    <t>GPU time(ms)</t>
  </si>
  <si>
    <t>#</t>
  </si>
  <si>
    <t>Option Price (Gauss-Jordan Elimination)</t>
  </si>
  <si>
    <t>Accuracy vs. Performance</t>
  </si>
  <si>
    <t>Option Price (Classic Adjoint)</t>
  </si>
  <si>
    <t>BS Euro</t>
  </si>
  <si>
    <t>CPU($)</t>
  </si>
  <si>
    <t>GPU($)</t>
  </si>
  <si>
    <t>Average</t>
  </si>
  <si>
    <t>MC Euro</t>
  </si>
  <si>
    <t>Asset Price</t>
  </si>
  <si>
    <t>Build matrix using
basis functions</t>
  </si>
  <si>
    <t>Select cooresponding
cash flows at time t+1
and discount them at 
time t</t>
  </si>
  <si>
    <t>Cash flows</t>
  </si>
  <si>
    <t>LEAST SQUARES REGRESSION</t>
  </si>
  <si>
    <t>Select paths 
in the money 
at time t</t>
  </si>
  <si>
    <t>GPU_CV($)</t>
  </si>
  <si>
    <t>GPU_CV time(ms)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</si>
</sst>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"/>
    <numFmt numFmtId="165" formatCode="0.000"/>
    <numFmt numFmtId="166" formatCode="0.0000"/>
    <numFmt numFmtId="167" formatCode="0.000000"/>
  </numFmts>
  <fonts count="52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rgb="FF1F2328"/>
      <name val="Menlo"/>
      <family val="2"/>
    </font>
    <font>
      <sz val="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theme="8" tint="-0.249977111117893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i/>
      <sz val="14"/>
      <color theme="5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sz val="14"/>
      <color theme="5"/>
      <name val="Calibri"/>
      <family val="2"/>
      <scheme val="minor"/>
    </font>
    <font>
      <b/>
      <u/>
      <sz val="14"/>
      <color theme="1"/>
      <name val="Calibri (Body)"/>
    </font>
    <font>
      <b/>
      <sz val="14"/>
      <color rgb="FFFF0000"/>
      <name val="Calibri (Body)"/>
    </font>
    <font>
      <vertAlign val="superscript"/>
      <sz val="12"/>
      <color theme="1"/>
      <name val="Calibri (Body)"/>
    </font>
    <font>
      <i/>
      <sz val="12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vertAlign val="superscript"/>
      <sz val="18"/>
      <color theme="1"/>
      <name val="Calibri (Body)"/>
    </font>
    <font>
      <b/>
      <i/>
      <sz val="18"/>
      <color theme="1"/>
      <name val="Calibri"/>
      <family val="2"/>
      <scheme val="minor"/>
    </font>
    <font>
      <sz val="16"/>
      <color rgb="FFFF0000"/>
      <name val="Calibri (Body)"/>
    </font>
    <font>
      <sz val="16"/>
      <color theme="4" tint="-0.249977111117893"/>
      <name val="Calibri (Body)"/>
    </font>
    <font>
      <sz val="16"/>
      <color theme="4"/>
      <name val="Calibri (Body)"/>
    </font>
    <font>
      <b/>
      <u/>
      <sz val="18"/>
      <color theme="1"/>
      <name val="Calibri"/>
      <family val="2"/>
      <scheme val="minor"/>
    </font>
    <font>
      <u/>
      <sz val="14"/>
      <color theme="1"/>
      <name val="Calibri (Body)"/>
    </font>
    <font>
      <sz val="18"/>
      <color rgb="FF000000"/>
      <name val="Calibri"/>
      <family val="2"/>
      <scheme val="minor"/>
    </font>
    <font>
      <sz val="18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Helvetica Neue"/>
      <family val="2"/>
    </font>
    <font>
      <b/>
      <sz val="12"/>
      <color rgb="FF000000"/>
      <name val="Helvetica Neue"/>
      <family val="2"/>
    </font>
    <font>
      <sz val="14"/>
      <color rgb="FF000000"/>
      <name val="Courier New"/>
      <family val="1"/>
    </font>
    <font>
      <b/>
      <sz val="12"/>
      <color rgb="FFFF0000"/>
      <name val="Helvetica Neue"/>
      <family val="2"/>
    </font>
    <font>
      <sz val="12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 tint="-0.14999847407452621"/>
      <name val="Calibri"/>
      <family val="2"/>
      <scheme val="minor"/>
    </font>
    <font>
      <b/>
      <i/>
      <sz val="12"/>
      <color theme="0" tint="-0.14999847407452621"/>
      <name val="Calibri"/>
      <family val="2"/>
      <scheme val="minor"/>
    </font>
    <font>
      <sz val="12"/>
      <color theme="0" tint="-0.14999847407452621"/>
      <name val="Helvetica Neue"/>
      <family val="2"/>
    </font>
    <font>
      <sz val="11"/>
      <color rgb="FF000000"/>
      <name val="Courier New"/>
      <family val="1"/>
    </font>
    <font>
      <sz val="11"/>
      <color theme="1"/>
      <name val="Calibri"/>
      <family val="2"/>
      <scheme val="minor"/>
    </font>
    <font>
      <sz val="11"/>
      <color rgb="FF000000"/>
      <name val="Helvetica Neue"/>
      <family val="2"/>
    </font>
    <font>
      <b/>
      <sz val="10"/>
      <color rgb="FF000000"/>
      <name val="Helvetica Neue"/>
      <family val="2"/>
    </font>
    <font>
      <sz val="10"/>
      <color rgb="FF000000"/>
      <name val="Helvetica Neue"/>
      <family val="2"/>
    </font>
    <font>
      <b/>
      <sz val="12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sz val="20"/>
      <color theme="1"/>
      <name val="Calibri"/>
      <family val="2"/>
      <scheme val="minor"/>
    </font>
    <font>
      <sz val="30"/>
      <color theme="9" tint="-0.249977111117893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9300"/>
        <bgColor indexed="64"/>
      </patternFill>
    </fill>
  </fills>
  <borders count="4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DashDot">
        <color rgb="FFFF0000"/>
      </right>
      <top/>
      <bottom/>
      <diagonal/>
    </border>
    <border>
      <left style="thin">
        <color indexed="64"/>
      </left>
      <right style="mediumDashDot">
        <color rgb="FFFF0000"/>
      </right>
      <top style="thin">
        <color indexed="64"/>
      </top>
      <bottom style="thin">
        <color indexed="64"/>
      </bottom>
      <diagonal/>
    </border>
    <border>
      <left style="thin">
        <color rgb="FF0070C0"/>
      </left>
      <right style="thin">
        <color rgb="FF0070C0"/>
      </right>
      <top style="thin">
        <color rgb="FF0070C0"/>
      </top>
      <bottom style="thin">
        <color rgb="FF0070C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DashDot">
        <color rgb="FFFF0000"/>
      </right>
      <top style="thin">
        <color indexed="64"/>
      </top>
      <bottom style="thin">
        <color indexed="64"/>
      </bottom>
      <diagonal/>
    </border>
    <border>
      <left style="thin">
        <color rgb="FF0070C0"/>
      </left>
      <right/>
      <top style="thin">
        <color rgb="FF0070C0"/>
      </top>
      <bottom style="thin">
        <color rgb="FF0070C0"/>
      </bottom>
      <diagonal/>
    </border>
    <border>
      <left style="thin">
        <color rgb="FF0070C0"/>
      </left>
      <right style="thin">
        <color rgb="FF0070C0"/>
      </right>
      <top style="thin">
        <color rgb="FF0070C0"/>
      </top>
      <bottom/>
      <diagonal/>
    </border>
    <border>
      <left style="thin">
        <color rgb="FF0070C0"/>
      </left>
      <right/>
      <top style="thin">
        <color rgb="FF0070C0"/>
      </top>
      <bottom/>
      <diagonal/>
    </border>
    <border>
      <left style="thin">
        <color indexed="64"/>
      </left>
      <right style="thin">
        <color rgb="FF0070C0"/>
      </right>
      <top style="thin">
        <color indexed="64"/>
      </top>
      <bottom style="thin">
        <color indexed="64"/>
      </bottom>
      <diagonal/>
    </border>
    <border>
      <left style="thin">
        <color rgb="FF0070C0"/>
      </left>
      <right style="thin">
        <color rgb="FF0070C0"/>
      </right>
      <top style="thin">
        <color indexed="64"/>
      </top>
      <bottom style="thin">
        <color indexed="64"/>
      </bottom>
      <diagonal/>
    </border>
    <border>
      <left style="thin">
        <color rgb="FF0070C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Dashed">
        <color indexed="64"/>
      </right>
      <top style="thin">
        <color indexed="64"/>
      </top>
      <bottom/>
      <diagonal/>
    </border>
    <border>
      <left/>
      <right style="mediumDashed">
        <color indexed="64"/>
      </right>
      <top/>
      <bottom/>
      <diagonal/>
    </border>
    <border>
      <left/>
      <right style="mediumDashed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dashDot">
        <color indexed="64"/>
      </bottom>
      <diagonal/>
    </border>
    <border>
      <left/>
      <right/>
      <top/>
      <bottom style="dashDot">
        <color indexed="64"/>
      </bottom>
      <diagonal/>
    </border>
    <border>
      <left/>
      <right style="dashDot">
        <color indexed="64"/>
      </right>
      <top style="thin">
        <color indexed="64"/>
      </top>
      <bottom/>
      <diagonal/>
    </border>
    <border>
      <left/>
      <right style="dashDot">
        <color indexed="64"/>
      </right>
      <top/>
      <bottom/>
      <diagonal/>
    </border>
    <border>
      <left/>
      <right style="dashDot">
        <color indexed="64"/>
      </right>
      <top/>
      <bottom style="dashDot">
        <color indexed="64"/>
      </bottom>
      <diagonal/>
    </border>
    <border>
      <left/>
      <right style="dashDot">
        <color indexed="64"/>
      </right>
      <top style="dashDot">
        <color indexed="64"/>
      </top>
      <bottom/>
      <diagonal/>
    </border>
    <border>
      <left style="dashDot">
        <color indexed="64"/>
      </left>
      <right/>
      <top style="dashDot">
        <color indexed="64"/>
      </top>
      <bottom/>
      <diagonal/>
    </border>
    <border>
      <left/>
      <right/>
      <top style="dashDot">
        <color indexed="64"/>
      </top>
      <bottom/>
      <diagonal/>
    </border>
    <border>
      <left style="dashDot">
        <color indexed="64"/>
      </left>
      <right/>
      <top/>
      <bottom/>
      <diagonal/>
    </border>
    <border>
      <left style="dashDot">
        <color indexed="64"/>
      </left>
      <right/>
      <top/>
      <bottom style="dashDot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59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 applyBorder="1"/>
    <xf numFmtId="0" fontId="0" fillId="2" borderId="3" xfId="0" applyFill="1" applyBorder="1"/>
    <xf numFmtId="0" fontId="0" fillId="3" borderId="0" xfId="0" applyFill="1" applyBorder="1"/>
    <xf numFmtId="16" fontId="0" fillId="0" borderId="0" xfId="0" applyNumberFormat="1"/>
    <xf numFmtId="0" fontId="0" fillId="3" borderId="0" xfId="0" applyFill="1"/>
    <xf numFmtId="0" fontId="0" fillId="4" borderId="0" xfId="0" applyFill="1"/>
    <xf numFmtId="9" fontId="0" fillId="0" borderId="0" xfId="1" applyFont="1"/>
    <xf numFmtId="2" fontId="0" fillId="0" borderId="0" xfId="0" applyNumberFormat="1"/>
    <xf numFmtId="0" fontId="4" fillId="0" borderId="0" xfId="0" applyFont="1"/>
    <xf numFmtId="0" fontId="0" fillId="0" borderId="11" xfId="0" applyBorder="1"/>
    <xf numFmtId="0" fontId="0" fillId="0" borderId="12" xfId="0" applyBorder="1"/>
    <xf numFmtId="0" fontId="5" fillId="0" borderId="0" xfId="0" applyFont="1"/>
    <xf numFmtId="0" fontId="0" fillId="0" borderId="1" xfId="0" applyBorder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49" fontId="9" fillId="5" borderId="0" xfId="0" applyNumberFormat="1" applyFont="1" applyFill="1" applyAlignment="1">
      <alignment horizontal="center" vertical="center"/>
    </xf>
    <xf numFmtId="49" fontId="9" fillId="5" borderId="13" xfId="0" applyNumberFormat="1" applyFont="1" applyFill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49" fontId="9" fillId="0" borderId="0" xfId="0" applyNumberFormat="1" applyFont="1" applyFill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7" borderId="0" xfId="0" applyFont="1" applyFill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0" xfId="0" applyFont="1" applyAlignment="1">
      <alignment horizontal="right" vertical="center"/>
    </xf>
    <xf numFmtId="0" fontId="11" fillId="0" borderId="0" xfId="0" applyFont="1" applyAlignment="1">
      <alignment horizontal="center" vertical="center"/>
    </xf>
    <xf numFmtId="0" fontId="6" fillId="7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49" fontId="9" fillId="0" borderId="0" xfId="0" applyNumberFormat="1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5" fillId="0" borderId="0" xfId="0" applyFont="1" applyAlignment="1">
      <alignment horizontal="left" vertical="center"/>
    </xf>
    <xf numFmtId="0" fontId="12" fillId="0" borderId="0" xfId="0" applyFont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4" xfId="0" applyFont="1" applyBorder="1" applyAlignment="1">
      <alignment horizontal="left" vertical="center"/>
    </xf>
    <xf numFmtId="0" fontId="11" fillId="0" borderId="24" xfId="0" applyFont="1" applyBorder="1" applyAlignment="1">
      <alignment horizontal="center" vertical="center"/>
    </xf>
    <xf numFmtId="0" fontId="6" fillId="0" borderId="24" xfId="0" applyFont="1" applyFill="1" applyBorder="1" applyAlignment="1">
      <alignment horizontal="center" vertical="center"/>
    </xf>
    <xf numFmtId="0" fontId="6" fillId="0" borderId="24" xfId="0" applyFont="1" applyBorder="1" applyAlignment="1">
      <alignment horizontal="right" vertical="center"/>
    </xf>
    <xf numFmtId="0" fontId="10" fillId="0" borderId="24" xfId="0" applyFont="1" applyBorder="1" applyAlignment="1">
      <alignment horizontal="center" vertical="center"/>
    </xf>
    <xf numFmtId="0" fontId="6" fillId="0" borderId="0" xfId="0" applyFont="1"/>
    <xf numFmtId="0" fontId="16" fillId="7" borderId="2" xfId="0" applyFont="1" applyFill="1" applyBorder="1"/>
    <xf numFmtId="0" fontId="16" fillId="7" borderId="3" xfId="0" applyFont="1" applyFill="1" applyBorder="1"/>
    <xf numFmtId="0" fontId="16" fillId="7" borderId="4" xfId="0" applyFont="1" applyFill="1" applyBorder="1"/>
    <xf numFmtId="0" fontId="6" fillId="7" borderId="2" xfId="0" applyFont="1" applyFill="1" applyBorder="1"/>
    <xf numFmtId="0" fontId="6" fillId="6" borderId="3" xfId="0" applyFont="1" applyFill="1" applyBorder="1"/>
    <xf numFmtId="0" fontId="6" fillId="4" borderId="3" xfId="0" applyFont="1" applyFill="1" applyBorder="1"/>
    <xf numFmtId="0" fontId="6" fillId="8" borderId="3" xfId="0" applyFont="1" applyFill="1" applyBorder="1"/>
    <xf numFmtId="0" fontId="6" fillId="9" borderId="4" xfId="0" applyFont="1" applyFill="1" applyBorder="1"/>
    <xf numFmtId="0" fontId="6" fillId="0" borderId="5" xfId="0" applyFont="1" applyBorder="1"/>
    <xf numFmtId="0" fontId="6" fillId="0" borderId="0" xfId="0" applyFont="1" applyBorder="1"/>
    <xf numFmtId="0" fontId="6" fillId="0" borderId="6" xfId="0" applyFont="1" applyBorder="1"/>
    <xf numFmtId="0" fontId="6" fillId="7" borderId="5" xfId="0" applyFont="1" applyFill="1" applyBorder="1"/>
    <xf numFmtId="0" fontId="6" fillId="6" borderId="0" xfId="0" applyFont="1" applyFill="1" applyBorder="1"/>
    <xf numFmtId="0" fontId="6" fillId="4" borderId="0" xfId="0" applyFont="1" applyFill="1" applyBorder="1"/>
    <xf numFmtId="0" fontId="6" fillId="8" borderId="0" xfId="0" applyFont="1" applyFill="1" applyBorder="1"/>
    <xf numFmtId="0" fontId="6" fillId="9" borderId="6" xfId="0" applyFont="1" applyFill="1" applyBorder="1"/>
    <xf numFmtId="0" fontId="6" fillId="0" borderId="7" xfId="0" applyFont="1" applyBorder="1"/>
    <xf numFmtId="0" fontId="6" fillId="0" borderId="8" xfId="0" applyFont="1" applyBorder="1"/>
    <xf numFmtId="0" fontId="6" fillId="0" borderId="9" xfId="0" applyFont="1" applyBorder="1"/>
    <xf numFmtId="0" fontId="6" fillId="7" borderId="7" xfId="0" applyFont="1" applyFill="1" applyBorder="1"/>
    <xf numFmtId="0" fontId="6" fillId="6" borderId="8" xfId="0" applyFont="1" applyFill="1" applyBorder="1"/>
    <xf numFmtId="0" fontId="6" fillId="4" borderId="8" xfId="0" applyFont="1" applyFill="1" applyBorder="1"/>
    <xf numFmtId="0" fontId="6" fillId="8" borderId="8" xfId="0" applyFont="1" applyFill="1" applyBorder="1"/>
    <xf numFmtId="0" fontId="6" fillId="9" borderId="9" xfId="0" applyFont="1" applyFill="1" applyBorder="1"/>
    <xf numFmtId="0" fontId="6" fillId="0" borderId="11" xfId="0" applyFont="1" applyBorder="1"/>
    <xf numFmtId="0" fontId="6" fillId="0" borderId="16" xfId="0" applyFont="1" applyBorder="1"/>
    <xf numFmtId="0" fontId="6" fillId="0" borderId="12" xfId="0" applyFont="1" applyBorder="1"/>
    <xf numFmtId="0" fontId="6" fillId="0" borderId="1" xfId="0" applyFont="1" applyBorder="1"/>
    <xf numFmtId="0" fontId="6" fillId="0" borderId="12" xfId="0" applyFont="1" applyBorder="1" applyAlignment="1">
      <alignment horizontal="center"/>
    </xf>
    <xf numFmtId="0" fontId="9" fillId="0" borderId="0" xfId="0" applyFont="1"/>
    <xf numFmtId="0" fontId="0" fillId="10" borderId="1" xfId="0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20" fillId="0" borderId="0" xfId="0" applyFont="1"/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164" fontId="0" fillId="0" borderId="4" xfId="0" applyNumberFormat="1" applyBorder="1" applyAlignment="1">
      <alignment horizontal="center" vertical="center"/>
    </xf>
    <xf numFmtId="164" fontId="0" fillId="0" borderId="5" xfId="0" applyNumberFormat="1" applyBorder="1" applyAlignment="1">
      <alignment horizontal="center" vertical="center"/>
    </xf>
    <xf numFmtId="164" fontId="0" fillId="0" borderId="0" xfId="0" applyNumberFormat="1" applyBorder="1" applyAlignment="1">
      <alignment horizontal="center" vertical="center"/>
    </xf>
    <xf numFmtId="164" fontId="0" fillId="0" borderId="6" xfId="0" applyNumberFormat="1" applyBorder="1" applyAlignment="1">
      <alignment horizontal="center" vertical="center"/>
    </xf>
    <xf numFmtId="164" fontId="0" fillId="0" borderId="7" xfId="0" applyNumberFormat="1" applyBorder="1" applyAlignment="1">
      <alignment horizontal="center" vertical="center"/>
    </xf>
    <xf numFmtId="164" fontId="0" fillId="0" borderId="8" xfId="0" applyNumberFormat="1" applyBorder="1" applyAlignment="1">
      <alignment horizontal="center" vertical="center"/>
    </xf>
    <xf numFmtId="164" fontId="0" fillId="0" borderId="9" xfId="0" applyNumberFormat="1" applyBorder="1" applyAlignment="1">
      <alignment horizontal="center" vertical="center"/>
    </xf>
    <xf numFmtId="165" fontId="0" fillId="0" borderId="2" xfId="0" applyNumberFormat="1" applyBorder="1" applyAlignment="1">
      <alignment horizontal="center" vertical="center"/>
    </xf>
    <xf numFmtId="165" fontId="0" fillId="0" borderId="3" xfId="0" applyNumberFormat="1" applyBorder="1" applyAlignment="1">
      <alignment horizontal="center" vertical="center"/>
    </xf>
    <xf numFmtId="165" fontId="0" fillId="0" borderId="4" xfId="0" applyNumberFormat="1" applyBorder="1" applyAlignment="1">
      <alignment horizontal="center" vertical="center"/>
    </xf>
    <xf numFmtId="165" fontId="0" fillId="0" borderId="5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165" fontId="0" fillId="0" borderId="6" xfId="0" applyNumberFormat="1" applyBorder="1" applyAlignment="1">
      <alignment horizontal="center" vertical="center"/>
    </xf>
    <xf numFmtId="165" fontId="0" fillId="0" borderId="7" xfId="0" applyNumberFormat="1" applyBorder="1" applyAlignment="1">
      <alignment horizontal="center" vertical="center"/>
    </xf>
    <xf numFmtId="165" fontId="0" fillId="0" borderId="8" xfId="0" applyNumberFormat="1" applyBorder="1" applyAlignment="1">
      <alignment horizontal="center" vertical="center"/>
    </xf>
    <xf numFmtId="165" fontId="0" fillId="0" borderId="9" xfId="0" applyNumberFormat="1" applyBorder="1" applyAlignment="1">
      <alignment horizontal="center" vertical="center"/>
    </xf>
    <xf numFmtId="166" fontId="0" fillId="0" borderId="2" xfId="0" applyNumberFormat="1" applyBorder="1" applyAlignment="1">
      <alignment horizontal="center" vertical="center"/>
    </xf>
    <xf numFmtId="166" fontId="0" fillId="0" borderId="3" xfId="0" applyNumberFormat="1" applyBorder="1" applyAlignment="1">
      <alignment horizontal="center" vertical="center"/>
    </xf>
    <xf numFmtId="166" fontId="0" fillId="0" borderId="4" xfId="0" applyNumberFormat="1" applyBorder="1" applyAlignment="1">
      <alignment horizontal="center" vertical="center"/>
    </xf>
    <xf numFmtId="166" fontId="0" fillId="0" borderId="5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6" xfId="0" applyNumberFormat="1" applyBorder="1" applyAlignment="1">
      <alignment horizontal="center" vertical="center"/>
    </xf>
    <xf numFmtId="166" fontId="0" fillId="0" borderId="7" xfId="0" applyNumberFormat="1" applyBorder="1" applyAlignment="1">
      <alignment horizontal="center" vertical="center"/>
    </xf>
    <xf numFmtId="166" fontId="0" fillId="0" borderId="8" xfId="0" applyNumberFormat="1" applyBorder="1" applyAlignment="1">
      <alignment horizontal="center" vertical="center"/>
    </xf>
    <xf numFmtId="166" fontId="0" fillId="0" borderId="9" xfId="0" applyNumberFormat="1" applyBorder="1" applyAlignment="1">
      <alignment horizontal="center" vertic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>
      <alignment horizontal="right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6" fillId="0" borderId="0" xfId="0" applyFont="1" applyFill="1" applyBorder="1"/>
    <xf numFmtId="0" fontId="16" fillId="0" borderId="0" xfId="0" applyFont="1" applyFill="1" applyBorder="1"/>
    <xf numFmtId="0" fontId="30" fillId="0" borderId="0" xfId="0" applyFont="1"/>
    <xf numFmtId="0" fontId="31" fillId="0" borderId="0" xfId="0" applyFont="1"/>
    <xf numFmtId="0" fontId="0" fillId="0" borderId="16" xfId="0" applyBorder="1"/>
    <xf numFmtId="0" fontId="0" fillId="0" borderId="0" xfId="0" applyFill="1" applyBorder="1" applyAlignment="1">
      <alignment horizontal="center" vertical="center"/>
    </xf>
    <xf numFmtId="0" fontId="0" fillId="0" borderId="29" xfId="0" applyBorder="1"/>
    <xf numFmtId="0" fontId="20" fillId="0" borderId="0" xfId="0" applyFont="1" applyFill="1" applyBorder="1" applyAlignment="1">
      <alignment horizontal="left"/>
    </xf>
    <xf numFmtId="0" fontId="0" fillId="0" borderId="31" xfId="0" applyBorder="1"/>
    <xf numFmtId="0" fontId="0" fillId="0" borderId="32" xfId="0" applyBorder="1"/>
    <xf numFmtId="0" fontId="0" fillId="0" borderId="33" xfId="0" applyBorder="1"/>
    <xf numFmtId="0" fontId="0" fillId="0" borderId="0" xfId="0" applyAlignment="1">
      <alignment wrapText="1"/>
    </xf>
    <xf numFmtId="0" fontId="0" fillId="12" borderId="5" xfId="0" applyFill="1" applyBorder="1"/>
    <xf numFmtId="0" fontId="0" fillId="12" borderId="0" xfId="0" applyFill="1" applyBorder="1"/>
    <xf numFmtId="0" fontId="0" fillId="12" borderId="33" xfId="0" applyFill="1" applyBorder="1"/>
    <xf numFmtId="0" fontId="0" fillId="12" borderId="31" xfId="0" applyFill="1" applyBorder="1"/>
    <xf numFmtId="0" fontId="0" fillId="12" borderId="28" xfId="0" applyFill="1" applyBorder="1"/>
    <xf numFmtId="0" fontId="0" fillId="12" borderId="29" xfId="0" applyFill="1" applyBorder="1"/>
    <xf numFmtId="0" fontId="0" fillId="12" borderId="32" xfId="0" applyFill="1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37" xfId="0" applyBorder="1"/>
    <xf numFmtId="0" fontId="0" fillId="0" borderId="10" xfId="0" applyBorder="1"/>
    <xf numFmtId="0" fontId="0" fillId="0" borderId="38" xfId="0" applyBorder="1"/>
    <xf numFmtId="0" fontId="0" fillId="0" borderId="39" xfId="0" applyBorder="1"/>
    <xf numFmtId="0" fontId="33" fillId="0" borderId="0" xfId="0" applyFont="1"/>
    <xf numFmtId="0" fontId="34" fillId="0" borderId="0" xfId="0" applyFont="1"/>
    <xf numFmtId="0" fontId="33" fillId="0" borderId="0" xfId="0" applyFont="1" applyBorder="1"/>
    <xf numFmtId="0" fontId="33" fillId="0" borderId="0" xfId="0" applyFont="1" applyFill="1" applyBorder="1"/>
    <xf numFmtId="0" fontId="33" fillId="0" borderId="3" xfId="0" applyFont="1" applyBorder="1"/>
    <xf numFmtId="0" fontId="0" fillId="0" borderId="5" xfId="0" applyFill="1" applyBorder="1"/>
    <xf numFmtId="0" fontId="33" fillId="0" borderId="5" xfId="0" applyFont="1" applyBorder="1"/>
    <xf numFmtId="0" fontId="0" fillId="13" borderId="0" xfId="0" applyFill="1" applyBorder="1"/>
    <xf numFmtId="0" fontId="35" fillId="0" borderId="0" xfId="0" applyFont="1"/>
    <xf numFmtId="0" fontId="0" fillId="0" borderId="0" xfId="0" applyFont="1" applyAlignment="1">
      <alignment horizontal="center" vertical="center"/>
    </xf>
    <xf numFmtId="0" fontId="0" fillId="0" borderId="0" xfId="0" applyFont="1"/>
    <xf numFmtId="0" fontId="33" fillId="12" borderId="0" xfId="0" applyFont="1" applyFill="1" applyBorder="1"/>
    <xf numFmtId="0" fontId="0" fillId="12" borderId="6" xfId="0" applyFill="1" applyBorder="1"/>
    <xf numFmtId="0" fontId="0" fillId="12" borderId="8" xfId="0" applyFill="1" applyBorder="1"/>
    <xf numFmtId="0" fontId="32" fillId="14" borderId="0" xfId="0" applyFont="1" applyFill="1"/>
    <xf numFmtId="0" fontId="36" fillId="0" borderId="0" xfId="0" applyFont="1"/>
    <xf numFmtId="0" fontId="2" fillId="0" borderId="0" xfId="0" applyFont="1"/>
    <xf numFmtId="0" fontId="24" fillId="0" borderId="0" xfId="0" applyFont="1"/>
    <xf numFmtId="0" fontId="2" fillId="4" borderId="0" xfId="0" applyFont="1" applyFill="1"/>
    <xf numFmtId="0" fontId="38" fillId="0" borderId="0" xfId="0" applyFont="1"/>
    <xf numFmtId="0" fontId="37" fillId="0" borderId="2" xfId="0" applyFont="1" applyBorder="1"/>
    <xf numFmtId="0" fontId="37" fillId="0" borderId="2" xfId="0" applyFont="1" applyFill="1" applyBorder="1"/>
    <xf numFmtId="0" fontId="0" fillId="0" borderId="6" xfId="0" applyFill="1" applyBorder="1"/>
    <xf numFmtId="0" fontId="0" fillId="12" borderId="0" xfId="0" applyFill="1"/>
    <xf numFmtId="0" fontId="37" fillId="12" borderId="0" xfId="0" applyFont="1" applyFill="1"/>
    <xf numFmtId="0" fontId="37" fillId="12" borderId="2" xfId="0" applyFont="1" applyFill="1" applyBorder="1"/>
    <xf numFmtId="0" fontId="0" fillId="12" borderId="3" xfId="0" applyFill="1" applyBorder="1"/>
    <xf numFmtId="0" fontId="0" fillId="12" borderId="4" xfId="0" applyFill="1" applyBorder="1"/>
    <xf numFmtId="0" fontId="0" fillId="12" borderId="7" xfId="0" applyFill="1" applyBorder="1"/>
    <xf numFmtId="0" fontId="0" fillId="12" borderId="9" xfId="0" applyFill="1" applyBorder="1"/>
    <xf numFmtId="0" fontId="40" fillId="0" borderId="0" xfId="0" applyFont="1"/>
    <xf numFmtId="0" fontId="41" fillId="0" borderId="0" xfId="0" applyFont="1"/>
    <xf numFmtId="0" fontId="40" fillId="5" borderId="2" xfId="0" applyFont="1" applyFill="1" applyBorder="1"/>
    <xf numFmtId="0" fontId="40" fillId="5" borderId="3" xfId="0" applyFont="1" applyFill="1" applyBorder="1"/>
    <xf numFmtId="0" fontId="40" fillId="5" borderId="4" xfId="0" applyFont="1" applyFill="1" applyBorder="1"/>
    <xf numFmtId="0" fontId="40" fillId="5" borderId="5" xfId="0" applyFont="1" applyFill="1" applyBorder="1"/>
    <xf numFmtId="0" fontId="40" fillId="5" borderId="0" xfId="0" applyFont="1" applyFill="1" applyBorder="1"/>
    <xf numFmtId="0" fontId="40" fillId="5" borderId="6" xfId="0" applyFont="1" applyFill="1" applyBorder="1"/>
    <xf numFmtId="0" fontId="40" fillId="5" borderId="7" xfId="0" applyFont="1" applyFill="1" applyBorder="1"/>
    <xf numFmtId="0" fontId="40" fillId="5" borderId="8" xfId="0" applyFont="1" applyFill="1" applyBorder="1"/>
    <xf numFmtId="0" fontId="40" fillId="5" borderId="9" xfId="0" applyFont="1" applyFill="1" applyBorder="1"/>
    <xf numFmtId="0" fontId="40" fillId="13" borderId="2" xfId="0" applyFont="1" applyFill="1" applyBorder="1"/>
    <xf numFmtId="0" fontId="40" fillId="13" borderId="3" xfId="0" applyFont="1" applyFill="1" applyBorder="1"/>
    <xf numFmtId="0" fontId="40" fillId="13" borderId="4" xfId="0" applyFont="1" applyFill="1" applyBorder="1"/>
    <xf numFmtId="0" fontId="40" fillId="13" borderId="5" xfId="0" applyFont="1" applyFill="1" applyBorder="1"/>
    <xf numFmtId="0" fontId="40" fillId="13" borderId="0" xfId="0" applyFont="1" applyFill="1" applyBorder="1"/>
    <xf numFmtId="0" fontId="40" fillId="13" borderId="6" xfId="0" applyFont="1" applyFill="1" applyBorder="1"/>
    <xf numFmtId="0" fontId="42" fillId="0" borderId="0" xfId="0" applyFont="1"/>
    <xf numFmtId="0" fontId="42" fillId="13" borderId="7" xfId="0" applyFont="1" applyFill="1" applyBorder="1"/>
    <xf numFmtId="0" fontId="42" fillId="13" borderId="8" xfId="0" applyFont="1" applyFill="1" applyBorder="1"/>
    <xf numFmtId="0" fontId="42" fillId="13" borderId="9" xfId="0" applyFont="1" applyFill="1" applyBorder="1"/>
    <xf numFmtId="0" fontId="43" fillId="0" borderId="0" xfId="0" applyFont="1"/>
    <xf numFmtId="0" fontId="44" fillId="0" borderId="0" xfId="0" applyFont="1"/>
    <xf numFmtId="0" fontId="0" fillId="0" borderId="0" xfId="0" applyNumberFormat="1"/>
    <xf numFmtId="0" fontId="45" fillId="0" borderId="0" xfId="0" applyNumberFormat="1" applyFont="1"/>
    <xf numFmtId="0" fontId="39" fillId="0" borderId="0" xfId="0" applyFont="1"/>
    <xf numFmtId="0" fontId="46" fillId="0" borderId="0" xfId="0" applyFont="1"/>
    <xf numFmtId="0" fontId="47" fillId="0" borderId="2" xfId="0" applyFont="1" applyBorder="1"/>
    <xf numFmtId="0" fontId="47" fillId="0" borderId="3" xfId="0" applyFont="1" applyBorder="1"/>
    <xf numFmtId="0" fontId="47" fillId="0" borderId="4" xfId="0" applyFont="1" applyBorder="1"/>
    <xf numFmtId="0" fontId="47" fillId="0" borderId="5" xfId="0" applyFont="1" applyBorder="1"/>
    <xf numFmtId="0" fontId="47" fillId="0" borderId="0" xfId="0" applyFont="1" applyBorder="1"/>
    <xf numFmtId="0" fontId="47" fillId="0" borderId="6" xfId="0" applyFont="1" applyBorder="1"/>
    <xf numFmtId="0" fontId="47" fillId="0" borderId="7" xfId="0" applyFont="1" applyBorder="1"/>
    <xf numFmtId="0" fontId="47" fillId="0" borderId="8" xfId="0" applyFont="1" applyBorder="1"/>
    <xf numFmtId="0" fontId="47" fillId="0" borderId="9" xfId="0" applyFont="1" applyBorder="1"/>
    <xf numFmtId="43" fontId="0" fillId="0" borderId="0" xfId="2" applyFont="1"/>
    <xf numFmtId="2" fontId="0" fillId="0" borderId="3" xfId="0" applyNumberFormat="1" applyBorder="1"/>
    <xf numFmtId="2" fontId="0" fillId="5" borderId="2" xfId="0" applyNumberFormat="1" applyFill="1" applyBorder="1"/>
    <xf numFmtId="2" fontId="0" fillId="5" borderId="3" xfId="0" applyNumberFormat="1" applyFill="1" applyBorder="1"/>
    <xf numFmtId="2" fontId="0" fillId="5" borderId="4" xfId="0" applyNumberFormat="1" applyFill="1" applyBorder="1"/>
    <xf numFmtId="2" fontId="0" fillId="5" borderId="0" xfId="0" applyNumberFormat="1" applyFill="1" applyBorder="1"/>
    <xf numFmtId="2" fontId="0" fillId="5" borderId="5" xfId="0" applyNumberFormat="1" applyFill="1" applyBorder="1"/>
    <xf numFmtId="2" fontId="0" fillId="5" borderId="6" xfId="0" applyNumberFormat="1" applyFill="1" applyBorder="1"/>
    <xf numFmtId="2" fontId="0" fillId="5" borderId="7" xfId="0" applyNumberFormat="1" applyFill="1" applyBorder="1"/>
    <xf numFmtId="2" fontId="0" fillId="5" borderId="8" xfId="0" applyNumberFormat="1" applyFill="1" applyBorder="1"/>
    <xf numFmtId="2" fontId="0" fillId="5" borderId="9" xfId="0" applyNumberFormat="1" applyFill="1" applyBorder="1"/>
    <xf numFmtId="2" fontId="0" fillId="13" borderId="2" xfId="0" applyNumberFormat="1" applyFill="1" applyBorder="1"/>
    <xf numFmtId="2" fontId="0" fillId="13" borderId="3" xfId="0" applyNumberFormat="1" applyFill="1" applyBorder="1"/>
    <xf numFmtId="2" fontId="0" fillId="13" borderId="4" xfId="0" applyNumberFormat="1" applyFill="1" applyBorder="1"/>
    <xf numFmtId="2" fontId="0" fillId="13" borderId="5" xfId="0" applyNumberFormat="1" applyFill="1" applyBorder="1"/>
    <xf numFmtId="2" fontId="0" fillId="13" borderId="0" xfId="0" applyNumberFormat="1" applyFill="1" applyBorder="1"/>
    <xf numFmtId="2" fontId="0" fillId="13" borderId="6" xfId="0" applyNumberFormat="1" applyFill="1" applyBorder="1"/>
    <xf numFmtId="2" fontId="0" fillId="13" borderId="7" xfId="0" applyNumberFormat="1" applyFill="1" applyBorder="1"/>
    <xf numFmtId="2" fontId="0" fillId="13" borderId="8" xfId="0" applyNumberFormat="1" applyFill="1" applyBorder="1"/>
    <xf numFmtId="2" fontId="0" fillId="13" borderId="9" xfId="0" applyNumberFormat="1" applyFill="1" applyBorder="1"/>
    <xf numFmtId="167" fontId="0" fillId="5" borderId="2" xfId="0" applyNumberFormat="1" applyFill="1" applyBorder="1"/>
    <xf numFmtId="167" fontId="0" fillId="5" borderId="3" xfId="0" applyNumberFormat="1" applyFill="1" applyBorder="1"/>
    <xf numFmtId="167" fontId="0" fillId="5" borderId="4" xfId="0" applyNumberFormat="1" applyFill="1" applyBorder="1"/>
    <xf numFmtId="167" fontId="0" fillId="5" borderId="0" xfId="0" applyNumberFormat="1" applyFill="1"/>
    <xf numFmtId="167" fontId="0" fillId="5" borderId="5" xfId="0" applyNumberFormat="1" applyFill="1" applyBorder="1"/>
    <xf numFmtId="167" fontId="0" fillId="5" borderId="0" xfId="0" applyNumberFormat="1" applyFill="1" applyBorder="1"/>
    <xf numFmtId="167" fontId="0" fillId="5" borderId="6" xfId="0" applyNumberFormat="1" applyFill="1" applyBorder="1"/>
    <xf numFmtId="167" fontId="0" fillId="5" borderId="7" xfId="0" applyNumberFormat="1" applyFill="1" applyBorder="1"/>
    <xf numFmtId="167" fontId="0" fillId="5" borderId="8" xfId="0" applyNumberFormat="1" applyFill="1" applyBorder="1"/>
    <xf numFmtId="167" fontId="0" fillId="5" borderId="9" xfId="0" applyNumberFormat="1" applyFill="1" applyBorder="1"/>
    <xf numFmtId="167" fontId="0" fillId="0" borderId="0" xfId="0" applyNumberFormat="1"/>
    <xf numFmtId="167" fontId="0" fillId="13" borderId="2" xfId="0" applyNumberFormat="1" applyFill="1" applyBorder="1"/>
    <xf numFmtId="167" fontId="0" fillId="13" borderId="3" xfId="0" applyNumberFormat="1" applyFill="1" applyBorder="1"/>
    <xf numFmtId="167" fontId="0" fillId="13" borderId="4" xfId="0" applyNumberFormat="1" applyFill="1" applyBorder="1"/>
    <xf numFmtId="167" fontId="0" fillId="13" borderId="0" xfId="0" applyNumberFormat="1" applyFill="1"/>
    <xf numFmtId="167" fontId="0" fillId="13" borderId="5" xfId="0" applyNumberFormat="1" applyFill="1" applyBorder="1"/>
    <xf numFmtId="167" fontId="0" fillId="13" borderId="0" xfId="0" applyNumberFormat="1" applyFill="1" applyBorder="1"/>
    <xf numFmtId="167" fontId="0" fillId="13" borderId="6" xfId="0" applyNumberFormat="1" applyFill="1" applyBorder="1"/>
    <xf numFmtId="167" fontId="0" fillId="13" borderId="7" xfId="0" applyNumberFormat="1" applyFill="1" applyBorder="1"/>
    <xf numFmtId="167" fontId="0" fillId="13" borderId="8" xfId="0" applyNumberFormat="1" applyFill="1" applyBorder="1"/>
    <xf numFmtId="167" fontId="0" fillId="13" borderId="9" xfId="0" applyNumberFormat="1" applyFill="1" applyBorder="1"/>
    <xf numFmtId="0" fontId="0" fillId="0" borderId="0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25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26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27" xfId="0" applyFill="1" applyBorder="1" applyAlignment="1">
      <alignment horizontal="center" vertical="center"/>
    </xf>
    <xf numFmtId="0" fontId="0" fillId="12" borderId="3" xfId="0" applyFill="1" applyBorder="1" applyAlignment="1">
      <alignment horizontal="center"/>
    </xf>
    <xf numFmtId="0" fontId="0" fillId="12" borderId="0" xfId="0" applyFill="1" applyBorder="1" applyAlignment="1">
      <alignment horizontal="center"/>
    </xf>
    <xf numFmtId="0" fontId="0" fillId="12" borderId="8" xfId="0" applyFill="1" applyBorder="1" applyAlignment="1">
      <alignment horizontal="center"/>
    </xf>
    <xf numFmtId="0" fontId="0" fillId="12" borderId="3" xfId="0" applyFill="1" applyBorder="1" applyAlignment="1">
      <alignment horizontal="center" vertical="center"/>
    </xf>
    <xf numFmtId="0" fontId="0" fillId="12" borderId="25" xfId="0" applyFill="1" applyBorder="1" applyAlignment="1">
      <alignment horizontal="center" vertical="center"/>
    </xf>
    <xf numFmtId="0" fontId="0" fillId="12" borderId="0" xfId="0" applyFill="1" applyBorder="1" applyAlignment="1">
      <alignment horizontal="center" vertical="center"/>
    </xf>
    <xf numFmtId="0" fontId="0" fillId="12" borderId="26" xfId="0" applyFill="1" applyBorder="1" applyAlignment="1">
      <alignment horizontal="center" vertical="center"/>
    </xf>
    <xf numFmtId="0" fontId="2" fillId="12" borderId="26" xfId="0" applyFont="1" applyFill="1" applyBorder="1" applyAlignment="1">
      <alignment horizontal="center" vertical="center"/>
    </xf>
    <xf numFmtId="0" fontId="0" fillId="12" borderId="8" xfId="0" applyFill="1" applyBorder="1" applyAlignment="1">
      <alignment horizontal="center" vertical="center"/>
    </xf>
    <xf numFmtId="0" fontId="0" fillId="12" borderId="27" xfId="0" applyFill="1" applyBorder="1" applyAlignment="1">
      <alignment horizontal="center" vertical="center"/>
    </xf>
    <xf numFmtId="0" fontId="0" fillId="15" borderId="3" xfId="0" applyFill="1" applyBorder="1" applyAlignment="1">
      <alignment horizontal="center"/>
    </xf>
    <xf numFmtId="0" fontId="0" fillId="15" borderId="0" xfId="0" applyFill="1" applyBorder="1" applyAlignment="1">
      <alignment horizontal="center"/>
    </xf>
    <xf numFmtId="0" fontId="0" fillId="15" borderId="8" xfId="0" applyFill="1" applyBorder="1" applyAlignment="1">
      <alignment horizontal="center"/>
    </xf>
    <xf numFmtId="0" fontId="0" fillId="15" borderId="25" xfId="0" applyFill="1" applyBorder="1" applyAlignment="1">
      <alignment horizontal="center"/>
    </xf>
    <xf numFmtId="0" fontId="0" fillId="15" borderId="26" xfId="0" applyFill="1" applyBorder="1" applyAlignment="1">
      <alignment horizontal="center"/>
    </xf>
    <xf numFmtId="0" fontId="0" fillId="15" borderId="27" xfId="0" applyFill="1" applyBorder="1" applyAlignment="1">
      <alignment horizontal="center"/>
    </xf>
    <xf numFmtId="0" fontId="0" fillId="13" borderId="2" xfId="0" applyFill="1" applyBorder="1"/>
    <xf numFmtId="0" fontId="0" fillId="13" borderId="3" xfId="0" applyFill="1" applyBorder="1"/>
    <xf numFmtId="0" fontId="0" fillId="13" borderId="30" xfId="0" applyFill="1" applyBorder="1"/>
    <xf numFmtId="0" fontId="0" fillId="13" borderId="5" xfId="0" applyFill="1" applyBorder="1"/>
    <xf numFmtId="0" fontId="0" fillId="13" borderId="31" xfId="0" applyFill="1" applyBorder="1"/>
    <xf numFmtId="0" fontId="0" fillId="13" borderId="28" xfId="0" applyFill="1" applyBorder="1"/>
    <xf numFmtId="0" fontId="0" fillId="13" borderId="29" xfId="0" applyFill="1" applyBorder="1"/>
    <xf numFmtId="0" fontId="0" fillId="13" borderId="32" xfId="0" applyFill="1" applyBorder="1"/>
    <xf numFmtId="0" fontId="0" fillId="13" borderId="5" xfId="0" applyFill="1" applyBorder="1" applyAlignment="1">
      <alignment horizontal="center"/>
    </xf>
    <xf numFmtId="0" fontId="49" fillId="0" borderId="0" xfId="0" applyFont="1"/>
    <xf numFmtId="0" fontId="49" fillId="0" borderId="0" xfId="0" applyFont="1" applyAlignment="1">
      <alignment horizontal="right"/>
    </xf>
    <xf numFmtId="167" fontId="0" fillId="0" borderId="5" xfId="0" applyNumberFormat="1" applyBorder="1"/>
    <xf numFmtId="167" fontId="0" fillId="0" borderId="6" xfId="0" applyNumberFormat="1" applyBorder="1"/>
    <xf numFmtId="167" fontId="0" fillId="0" borderId="7" xfId="0" applyNumberFormat="1" applyBorder="1"/>
    <xf numFmtId="167" fontId="0" fillId="0" borderId="9" xfId="0" applyNumberFormat="1" applyBorder="1"/>
    <xf numFmtId="167" fontId="0" fillId="0" borderId="2" xfId="0" applyNumberFormat="1" applyBorder="1"/>
    <xf numFmtId="167" fontId="0" fillId="0" borderId="4" xfId="0" applyNumberFormat="1" applyBorder="1"/>
    <xf numFmtId="167" fontId="0" fillId="15" borderId="6" xfId="0" applyNumberFormat="1" applyFill="1" applyBorder="1"/>
    <xf numFmtId="167" fontId="0" fillId="15" borderId="9" xfId="0" applyNumberFormat="1" applyFill="1" applyBorder="1"/>
    <xf numFmtId="167" fontId="0" fillId="15" borderId="4" xfId="0" applyNumberFormat="1" applyFill="1" applyBorder="1"/>
    <xf numFmtId="167" fontId="48" fillId="0" borderId="0" xfId="0" applyNumberFormat="1" applyFont="1"/>
    <xf numFmtId="167" fontId="0" fillId="0" borderId="0" xfId="0" applyNumberFormat="1" applyBorder="1"/>
    <xf numFmtId="167" fontId="0" fillId="0" borderId="8" xfId="0" applyNumberFormat="1" applyBorder="1"/>
    <xf numFmtId="167" fontId="0" fillId="0" borderId="3" xfId="0" applyNumberFormat="1" applyBorder="1"/>
    <xf numFmtId="167" fontId="0" fillId="0" borderId="0" xfId="0" applyNumberFormat="1" applyFill="1" applyBorder="1"/>
    <xf numFmtId="167" fontId="0" fillId="12" borderId="3" xfId="0" applyNumberFormat="1" applyFill="1" applyBorder="1"/>
    <xf numFmtId="167" fontId="0" fillId="12" borderId="0" xfId="0" applyNumberFormat="1" applyFill="1" applyBorder="1"/>
    <xf numFmtId="167" fontId="48" fillId="12" borderId="0" xfId="0" applyNumberFormat="1" applyFont="1" applyFill="1"/>
    <xf numFmtId="0" fontId="12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3" xfId="0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31" fillId="0" borderId="0" xfId="0" applyFont="1" applyAlignment="1">
      <alignment vertical="top" wrapText="1"/>
    </xf>
    <xf numFmtId="0" fontId="50" fillId="0" borderId="0" xfId="0" applyFont="1" applyAlignment="1">
      <alignment horizontal="center"/>
    </xf>
    <xf numFmtId="0" fontId="51" fillId="0" borderId="0" xfId="0" applyFont="1" applyAlignment="1">
      <alignment horizontal="left" vertical="center"/>
    </xf>
    <xf numFmtId="0" fontId="31" fillId="0" borderId="0" xfId="0" applyFont="1" applyBorder="1" applyAlignment="1">
      <alignment horizontal="left" vertical="top" wrapText="1"/>
    </xf>
    <xf numFmtId="0" fontId="0" fillId="16" borderId="40" xfId="0" applyFill="1" applyBorder="1"/>
    <xf numFmtId="0" fontId="50" fillId="0" borderId="0" xfId="0" applyFont="1" applyBorder="1" applyAlignment="1">
      <alignment horizontal="center"/>
    </xf>
    <xf numFmtId="0" fontId="0" fillId="0" borderId="40" xfId="0" applyBorder="1"/>
  </cellXfs>
  <cellStyles count="3">
    <cellStyle name="Comma" xfId="2" builtinId="3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F9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直方图</a:t>
            </a:r>
            <a:r>
              <a:rPr lang="zh-CN" altLang="en-US"/>
              <a:t>，</a:t>
            </a:r>
            <a:r>
              <a:rPr lang="en-US" altLang="zh-CN"/>
              <a:t>Histgram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Sheet3!$G$4:$G$9</c:f>
              <c:strCache>
                <c:ptCount val="6"/>
                <c:pt idx="0">
                  <c:v>(0,2)</c:v>
                </c:pt>
                <c:pt idx="1">
                  <c:v>(2,4)</c:v>
                </c:pt>
                <c:pt idx="2">
                  <c:v>(4,6)</c:v>
                </c:pt>
                <c:pt idx="3">
                  <c:v>(6,8)</c:v>
                </c:pt>
                <c:pt idx="4">
                  <c:v>(8,10)</c:v>
                </c:pt>
                <c:pt idx="5">
                  <c:v>(10, 12)</c:v>
                </c:pt>
              </c:strCache>
            </c:strRef>
          </c:cat>
          <c:val>
            <c:numRef>
              <c:f>Sheet3!$H$4:$H$9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3</c:v>
                </c:pt>
                <c:pt idx="4">
                  <c:v>2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ED-4B48-A873-2C6508CE4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10825456"/>
        <c:axId val="1410827088"/>
      </c:barChart>
      <c:catAx>
        <c:axId val="141082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1410827088"/>
        <c:crosses val="autoZero"/>
        <c:auto val="1"/>
        <c:lblAlgn val="ctr"/>
        <c:lblOffset val="100"/>
        <c:noMultiLvlLbl val="0"/>
      </c:catAx>
      <c:valAx>
        <c:axId val="141082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1410825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Sheet3!$K$3</c:f>
              <c:strCache>
                <c:ptCount val="1"/>
                <c:pt idx="0">
                  <c:v>百分比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52D-B344-9C80-2C4A46F2F5D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52D-B344-9C80-2C4A46F2F5D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52D-B344-9C80-2C4A46F2F5D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52D-B344-9C80-2C4A46F2F5D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352D-B344-9C80-2C4A46F2F5D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352D-B344-9C80-2C4A46F2F5D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n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Sheet3!$J$4:$J$9</c:f>
              <c:strCache>
                <c:ptCount val="6"/>
                <c:pt idx="0">
                  <c:v>(0,2)</c:v>
                </c:pt>
                <c:pt idx="1">
                  <c:v>(2,4)</c:v>
                </c:pt>
                <c:pt idx="2">
                  <c:v>(4,6)</c:v>
                </c:pt>
                <c:pt idx="3">
                  <c:v>(6,8)</c:v>
                </c:pt>
                <c:pt idx="4">
                  <c:v>(8,10)</c:v>
                </c:pt>
                <c:pt idx="5">
                  <c:v>(10, 12)</c:v>
                </c:pt>
              </c:strCache>
            </c:strRef>
          </c:cat>
          <c:val>
            <c:numRef>
              <c:f>Sheet3!$K$4:$K$9</c:f>
              <c:numCache>
                <c:formatCode>0%</c:formatCode>
                <c:ptCount val="6"/>
                <c:pt idx="0">
                  <c:v>7.1428571428571425E-2</c:v>
                </c:pt>
                <c:pt idx="1">
                  <c:v>0.14285714285714285</c:v>
                </c:pt>
                <c:pt idx="2">
                  <c:v>0.35714285714285715</c:v>
                </c:pt>
                <c:pt idx="3">
                  <c:v>0.21428571428571427</c:v>
                </c:pt>
                <c:pt idx="4">
                  <c:v>0.14285714285714285</c:v>
                </c:pt>
                <c:pt idx="5">
                  <c:v>7.1428571428571425E-2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9A-A64A-BB5E-DC78282CB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9</xdr:row>
      <xdr:rowOff>241300</xdr:rowOff>
    </xdr:from>
    <xdr:to>
      <xdr:col>18</xdr:col>
      <xdr:colOff>317500</xdr:colOff>
      <xdr:row>11</xdr:row>
      <xdr:rowOff>63500</xdr:rowOff>
    </xdr:to>
    <xdr:sp macro="" textlink="">
      <xdr:nvSpPr>
        <xdr:cNvPr id="2" name="Striped Right Arrow 1">
          <a:extLst>
            <a:ext uri="{FF2B5EF4-FFF2-40B4-BE49-F238E27FC236}">
              <a16:creationId xmlns:a16="http://schemas.microsoft.com/office/drawing/2014/main" id="{BE6CE32E-1237-C244-8EDE-0BA5A614A8C8}"/>
            </a:ext>
          </a:extLst>
        </xdr:cNvPr>
        <xdr:cNvSpPr/>
      </xdr:nvSpPr>
      <xdr:spPr>
        <a:xfrm>
          <a:off x="13652500" y="3898900"/>
          <a:ext cx="1143000" cy="635000"/>
        </a:xfrm>
        <a:prstGeom prst="strip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12700</xdr:colOff>
      <xdr:row>33</xdr:row>
      <xdr:rowOff>254000</xdr:rowOff>
    </xdr:from>
    <xdr:to>
      <xdr:col>18</xdr:col>
      <xdr:colOff>330200</xdr:colOff>
      <xdr:row>35</xdr:row>
      <xdr:rowOff>76200</xdr:rowOff>
    </xdr:to>
    <xdr:sp macro="" textlink="">
      <xdr:nvSpPr>
        <xdr:cNvPr id="3" name="Striped Right Arrow 2">
          <a:extLst>
            <a:ext uri="{FF2B5EF4-FFF2-40B4-BE49-F238E27FC236}">
              <a16:creationId xmlns:a16="http://schemas.microsoft.com/office/drawing/2014/main" id="{6F03FFB3-46B6-CE4C-8078-F776547A3AAD}"/>
            </a:ext>
          </a:extLst>
        </xdr:cNvPr>
        <xdr:cNvSpPr/>
      </xdr:nvSpPr>
      <xdr:spPr>
        <a:xfrm>
          <a:off x="13665200" y="8382000"/>
          <a:ext cx="1143000" cy="635000"/>
        </a:xfrm>
        <a:prstGeom prst="strip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50800</xdr:colOff>
      <xdr:row>15</xdr:row>
      <xdr:rowOff>63500</xdr:rowOff>
    </xdr:from>
    <xdr:to>
      <xdr:col>21</xdr:col>
      <xdr:colOff>685800</xdr:colOff>
      <xdr:row>17</xdr:row>
      <xdr:rowOff>254000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AFD7E0-B5DE-2341-9EEE-A0317476B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59200" y="5778500"/>
          <a:ext cx="2286000" cy="952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115455</xdr:colOff>
      <xdr:row>20</xdr:row>
      <xdr:rowOff>23091</xdr:rowOff>
    </xdr:from>
    <xdr:to>
      <xdr:col>20</xdr:col>
      <xdr:colOff>127000</xdr:colOff>
      <xdr:row>22</xdr:row>
      <xdr:rowOff>150091</xdr:rowOff>
    </xdr:to>
    <xdr:cxnSp macro="">
      <xdr:nvCxnSpPr>
        <xdr:cNvPr id="3" name="Elbow Connector 2">
          <a:extLst>
            <a:ext uri="{FF2B5EF4-FFF2-40B4-BE49-F238E27FC236}">
              <a16:creationId xmlns:a16="http://schemas.microsoft.com/office/drawing/2014/main" id="{C0F7694B-A99D-8A43-8CDD-62D9EC7C6B4B}"/>
            </a:ext>
          </a:extLst>
        </xdr:cNvPr>
        <xdr:cNvCxnSpPr/>
      </xdr:nvCxnSpPr>
      <xdr:spPr>
        <a:xfrm>
          <a:off x="3625273" y="4179455"/>
          <a:ext cx="889000" cy="542636"/>
        </a:xfrm>
        <a:prstGeom prst="bentConnector3">
          <a:avLst>
            <a:gd name="adj1" fmla="val -649"/>
          </a:avLst>
        </a:prstGeom>
        <a:ln w="28575">
          <a:solidFill>
            <a:schemeClr val="accent6">
              <a:lumMod val="75000"/>
            </a:schemeClr>
          </a:solidFill>
          <a:headEnd type="oval" w="med" len="med"/>
          <a:tailEnd type="triangle" w="med" len="med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161637</xdr:colOff>
      <xdr:row>20</xdr:row>
      <xdr:rowOff>23091</xdr:rowOff>
    </xdr:from>
    <xdr:to>
      <xdr:col>40</xdr:col>
      <xdr:colOff>127003</xdr:colOff>
      <xdr:row>22</xdr:row>
      <xdr:rowOff>150091</xdr:rowOff>
    </xdr:to>
    <xdr:cxnSp macro="">
      <xdr:nvCxnSpPr>
        <xdr:cNvPr id="7" name="Elbow Connector 6">
          <a:extLst>
            <a:ext uri="{FF2B5EF4-FFF2-40B4-BE49-F238E27FC236}">
              <a16:creationId xmlns:a16="http://schemas.microsoft.com/office/drawing/2014/main" id="{4AC7468E-21D9-794F-8D3B-3C69E22753E9}"/>
            </a:ext>
          </a:extLst>
        </xdr:cNvPr>
        <xdr:cNvCxnSpPr/>
      </xdr:nvCxnSpPr>
      <xdr:spPr>
        <a:xfrm rot="10800000" flipV="1">
          <a:off x="7620001" y="4179455"/>
          <a:ext cx="1281547" cy="542636"/>
        </a:xfrm>
        <a:prstGeom prst="bentConnector3">
          <a:avLst>
            <a:gd name="adj1" fmla="val -450"/>
          </a:avLst>
        </a:prstGeom>
        <a:ln w="28575">
          <a:solidFill>
            <a:schemeClr val="accent6">
              <a:lumMod val="75000"/>
            </a:schemeClr>
          </a:solidFill>
          <a:headEnd type="oval" w="med" len="med"/>
          <a:tailEnd type="triangle" w="med" len="med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173182</xdr:colOff>
      <xdr:row>22</xdr:row>
      <xdr:rowOff>161636</xdr:rowOff>
    </xdr:from>
    <xdr:to>
      <xdr:col>25</xdr:col>
      <xdr:colOff>57727</xdr:colOff>
      <xdr:row>22</xdr:row>
      <xdr:rowOff>161636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005BA96-9A87-7341-9181-409F87089EBB}"/>
            </a:ext>
          </a:extLst>
        </xdr:cNvPr>
        <xdr:cNvCxnSpPr/>
      </xdr:nvCxnSpPr>
      <xdr:spPr>
        <a:xfrm>
          <a:off x="4999182" y="4733636"/>
          <a:ext cx="542636" cy="0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160481</xdr:colOff>
      <xdr:row>9</xdr:row>
      <xdr:rowOff>57727</xdr:rowOff>
    </xdr:from>
    <xdr:ext cx="2240973" cy="67563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" name="TextBox 15">
              <a:extLst>
                <a:ext uri="{FF2B5EF4-FFF2-40B4-BE49-F238E27FC236}">
                  <a16:creationId xmlns:a16="http://schemas.microsoft.com/office/drawing/2014/main" id="{7A2118CE-2298-C84F-B861-F1BC47E7DB9E}"/>
                </a:ext>
              </a:extLst>
            </xdr:cNvPr>
            <xdr:cNvSpPr txBox="1"/>
          </xdr:nvSpPr>
          <xdr:spPr>
            <a:xfrm>
              <a:off x="4986481" y="1928091"/>
              <a:ext cx="2240973" cy="6756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3600" b="0" i="1">
                        <a:latin typeface="Cambria Math" panose="02040503050406030204" pitchFamily="18" charset="0"/>
                      </a:rPr>
                      <m:t>𝑋</m:t>
                    </m:r>
                    <m:r>
                      <a:rPr lang="zh-CN" altLang="en-US" sz="3600" b="0" i="1">
                        <a:latin typeface="Cambria Math" panose="02040503050406030204" pitchFamily="18" charset="0"/>
                      </a:rPr>
                      <m:t>   </m:t>
                    </m:r>
                    <m:bar>
                      <m:barPr>
                        <m:ctrlPr>
                          <a:rPr lang="zh-CN" altLang="en-US" sz="3600" b="0" i="1">
                            <a:latin typeface="Cambria Math" panose="02040503050406030204" pitchFamily="18" charset="0"/>
                          </a:rPr>
                        </m:ctrlPr>
                      </m:barPr>
                      <m:e>
                        <m:r>
                          <a:rPr lang="zh-CN" altLang="en-US" sz="3600" b="0" i="1">
                            <a:latin typeface="Cambria Math" panose="02040503050406030204" pitchFamily="18" charset="0"/>
                          </a:rPr>
                          <m:t>𝛽</m:t>
                        </m:r>
                      </m:e>
                    </m:bar>
                    <m:r>
                      <a:rPr lang="zh-CN" altLang="en-US" sz="36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altLang="zh-CN" sz="36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zh-CN" altLang="en-US" sz="3600" b="0" i="1">
                        <a:latin typeface="Cambria Math" panose="02040503050406030204" pitchFamily="18" charset="0"/>
                      </a:rPr>
                      <m:t> </m:t>
                    </m:r>
                    <m:bar>
                      <m:barPr>
                        <m:ctrlPr>
                          <a:rPr lang="en-US" altLang="zh-CN" sz="3600" b="0" i="1">
                            <a:latin typeface="Cambria Math" panose="02040503050406030204" pitchFamily="18" charset="0"/>
                          </a:rPr>
                        </m:ctrlPr>
                      </m:barPr>
                      <m:e>
                        <m:r>
                          <a:rPr lang="en-US" altLang="zh-CN" sz="36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bar>
                  </m:oMath>
                </m:oMathPara>
              </a14:m>
              <a:endParaRPr lang="en-US" sz="3600"/>
            </a:p>
          </xdr:txBody>
        </xdr:sp>
      </mc:Choice>
      <mc:Fallback>
        <xdr:sp macro="" textlink="">
          <xdr:nvSpPr>
            <xdr:cNvPr id="16" name="TextBox 15">
              <a:extLst>
                <a:ext uri="{FF2B5EF4-FFF2-40B4-BE49-F238E27FC236}">
                  <a16:creationId xmlns:a16="http://schemas.microsoft.com/office/drawing/2014/main" id="{7A2118CE-2298-C84F-B861-F1BC47E7DB9E}"/>
                </a:ext>
              </a:extLst>
            </xdr:cNvPr>
            <xdr:cNvSpPr txBox="1"/>
          </xdr:nvSpPr>
          <xdr:spPr>
            <a:xfrm>
              <a:off x="4986481" y="1928091"/>
              <a:ext cx="2240973" cy="6756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altLang="zh-CN" sz="3600" b="0" i="0">
                  <a:latin typeface="Cambria Math" panose="02040503050406030204" pitchFamily="18" charset="0"/>
                </a:rPr>
                <a:t>𝑋</a:t>
              </a:r>
              <a:r>
                <a:rPr lang="zh-CN" altLang="en-US" sz="3600" b="0" i="0">
                  <a:latin typeface="Cambria Math" panose="02040503050406030204" pitchFamily="18" charset="0"/>
                </a:rPr>
                <a:t>   ▁𝛽  </a:t>
              </a:r>
              <a:r>
                <a:rPr lang="en-US" altLang="zh-CN" sz="3600" b="0" i="0">
                  <a:latin typeface="Cambria Math" panose="02040503050406030204" pitchFamily="18" charset="0"/>
                </a:rPr>
                <a:t>=</a:t>
              </a:r>
              <a:r>
                <a:rPr lang="zh-CN" altLang="en-US" sz="3600" b="0" i="0">
                  <a:latin typeface="Cambria Math" panose="02040503050406030204" pitchFamily="18" charset="0"/>
                </a:rPr>
                <a:t> </a:t>
              </a:r>
              <a:r>
                <a:rPr lang="en-US" altLang="zh-CN" sz="3600" b="0" i="0">
                  <a:latin typeface="Cambria Math" panose="02040503050406030204" pitchFamily="18" charset="0"/>
                </a:rPr>
                <a:t>▁𝑦</a:t>
              </a:r>
              <a:endParaRPr lang="en-US" sz="3600"/>
            </a:p>
          </xdr:txBody>
        </xdr:sp>
      </mc:Fallback>
    </mc:AlternateContent>
    <xdr:clientData/>
  </xdr:oneCellAnchor>
  <xdr:oneCellAnchor>
    <xdr:from>
      <xdr:col>26</xdr:col>
      <xdr:colOff>93518</xdr:colOff>
      <xdr:row>16</xdr:row>
      <xdr:rowOff>191654</xdr:rowOff>
    </xdr:from>
    <xdr:ext cx="703118" cy="43832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" name="TextBox 16">
              <a:extLst>
                <a:ext uri="{FF2B5EF4-FFF2-40B4-BE49-F238E27FC236}">
                  <a16:creationId xmlns:a16="http://schemas.microsoft.com/office/drawing/2014/main" id="{E91355E0-6DD2-4943-966E-089F43ECFF63}"/>
                </a:ext>
              </a:extLst>
            </xdr:cNvPr>
            <xdr:cNvSpPr txBox="1"/>
          </xdr:nvSpPr>
          <xdr:spPr>
            <a:xfrm>
              <a:off x="5796973" y="3516745"/>
              <a:ext cx="703118" cy="4383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2800" b="0" i="1">
                        <a:latin typeface="Cambria Math" panose="02040503050406030204" pitchFamily="18" charset="0"/>
                      </a:rPr>
                      <m:t>𝑋</m:t>
                    </m:r>
                  </m:oMath>
                </m:oMathPara>
              </a14:m>
              <a:endParaRPr lang="en-US" sz="2800"/>
            </a:p>
          </xdr:txBody>
        </xdr:sp>
      </mc:Choice>
      <mc:Fallback>
        <xdr:sp macro="" textlink="">
          <xdr:nvSpPr>
            <xdr:cNvPr id="17" name="TextBox 16">
              <a:extLst>
                <a:ext uri="{FF2B5EF4-FFF2-40B4-BE49-F238E27FC236}">
                  <a16:creationId xmlns:a16="http://schemas.microsoft.com/office/drawing/2014/main" id="{E91355E0-6DD2-4943-966E-089F43ECFF63}"/>
                </a:ext>
              </a:extLst>
            </xdr:cNvPr>
            <xdr:cNvSpPr txBox="1"/>
          </xdr:nvSpPr>
          <xdr:spPr>
            <a:xfrm>
              <a:off x="5796973" y="3516745"/>
              <a:ext cx="703118" cy="4383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altLang="zh-CN" sz="2800" b="0" i="0">
                  <a:latin typeface="Cambria Math" panose="02040503050406030204" pitchFamily="18" charset="0"/>
                </a:rPr>
                <a:t>𝑋</a:t>
              </a:r>
              <a:endParaRPr lang="en-US" sz="2800"/>
            </a:p>
          </xdr:txBody>
        </xdr:sp>
      </mc:Fallback>
    </mc:AlternateContent>
    <xdr:clientData/>
  </xdr:oneCellAnchor>
  <xdr:oneCellAnchor>
    <xdr:from>
      <xdr:col>31</xdr:col>
      <xdr:colOff>211282</xdr:colOff>
      <xdr:row>16</xdr:row>
      <xdr:rowOff>159329</xdr:rowOff>
    </xdr:from>
    <xdr:ext cx="703118" cy="41287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" name="TextBox 17">
              <a:extLst>
                <a:ext uri="{FF2B5EF4-FFF2-40B4-BE49-F238E27FC236}">
                  <a16:creationId xmlns:a16="http://schemas.microsoft.com/office/drawing/2014/main" id="{DBBD0D3E-418D-E541-93EA-5949ED217EA2}"/>
                </a:ext>
              </a:extLst>
            </xdr:cNvPr>
            <xdr:cNvSpPr txBox="1"/>
          </xdr:nvSpPr>
          <xdr:spPr>
            <a:xfrm>
              <a:off x="7011555" y="3484420"/>
              <a:ext cx="703118" cy="4128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bar>
                      <m:barPr>
                        <m:ctrlPr>
                          <a:rPr lang="en-US" sz="2200" i="1">
                            <a:latin typeface="Cambria Math" panose="02040503050406030204" pitchFamily="18" charset="0"/>
                          </a:rPr>
                        </m:ctrlPr>
                      </m:barPr>
                      <m:e>
                        <m:r>
                          <a:rPr lang="en-US" altLang="zh-CN" sz="22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bar>
                  </m:oMath>
                </m:oMathPara>
              </a14:m>
              <a:endParaRPr lang="en-US" sz="2200"/>
            </a:p>
          </xdr:txBody>
        </xdr:sp>
      </mc:Choice>
      <mc:Fallback>
        <xdr:sp macro="" textlink="">
          <xdr:nvSpPr>
            <xdr:cNvPr id="18" name="TextBox 17">
              <a:extLst>
                <a:ext uri="{FF2B5EF4-FFF2-40B4-BE49-F238E27FC236}">
                  <a16:creationId xmlns:a16="http://schemas.microsoft.com/office/drawing/2014/main" id="{DBBD0D3E-418D-E541-93EA-5949ED217EA2}"/>
                </a:ext>
              </a:extLst>
            </xdr:cNvPr>
            <xdr:cNvSpPr txBox="1"/>
          </xdr:nvSpPr>
          <xdr:spPr>
            <a:xfrm>
              <a:off x="7011555" y="3484420"/>
              <a:ext cx="703118" cy="4128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2200" i="0">
                  <a:latin typeface="Cambria Math" panose="02040503050406030204" pitchFamily="18" charset="0"/>
                </a:rPr>
                <a:t>▁</a:t>
              </a:r>
              <a:r>
                <a:rPr lang="en-US" altLang="zh-CN" sz="2200" b="0" i="0">
                  <a:latin typeface="Cambria Math" panose="02040503050406030204" pitchFamily="18" charset="0"/>
                </a:rPr>
                <a:t>𝑦</a:t>
              </a:r>
              <a:endParaRPr lang="en-US" sz="2200"/>
            </a:p>
          </xdr:txBody>
        </xdr:sp>
      </mc:Fallback>
    </mc:AlternateContent>
    <xdr:clientData/>
  </xdr:oneCellAnchor>
  <xdr:oneCellAnchor>
    <xdr:from>
      <xdr:col>21</xdr:col>
      <xdr:colOff>70434</xdr:colOff>
      <xdr:row>12</xdr:row>
      <xdr:rowOff>157018</xdr:rowOff>
    </xdr:from>
    <xdr:ext cx="1014846" cy="28180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" name="TextBox 18">
              <a:extLst>
                <a:ext uri="{FF2B5EF4-FFF2-40B4-BE49-F238E27FC236}">
                  <a16:creationId xmlns:a16="http://schemas.microsoft.com/office/drawing/2014/main" id="{F95FADE0-1A3F-E848-8898-DD0C434A9C75}"/>
                </a:ext>
              </a:extLst>
            </xdr:cNvPr>
            <xdr:cNvSpPr txBox="1"/>
          </xdr:nvSpPr>
          <xdr:spPr>
            <a:xfrm>
              <a:off x="4677070" y="2650836"/>
              <a:ext cx="1014846" cy="28180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800" b="0" i="1">
                        <a:latin typeface="Cambria Math" panose="02040503050406030204" pitchFamily="18" charset="0"/>
                      </a:rPr>
                      <m:t>(</m:t>
                    </m:r>
                    <m:r>
                      <a:rPr lang="en-US" altLang="zh-CN" sz="1800" b="0" i="1">
                        <a:latin typeface="Cambria Math" panose="02040503050406030204" pitchFamily="18" charset="0"/>
                      </a:rPr>
                      <m:t>𝐼𝑇𝑀</m:t>
                    </m:r>
                    <m:r>
                      <a:rPr lang="en-US" altLang="zh-CN" sz="1800" b="0" i="1">
                        <a:latin typeface="Cambria Math" panose="02040503050406030204" pitchFamily="18" charset="0"/>
                      </a:rPr>
                      <m:t>,</m:t>
                    </m:r>
                    <m:r>
                      <a:rPr lang="zh-CN" altLang="en-US" sz="1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altLang="zh-CN" sz="1800" b="0" i="1">
                        <a:latin typeface="Cambria Math" panose="02040503050406030204" pitchFamily="18" charset="0"/>
                      </a:rPr>
                      <m:t>𝑝</m:t>
                    </m:r>
                    <m:r>
                      <a:rPr lang="en-US" altLang="zh-CN" sz="18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n-US" sz="1800"/>
            </a:p>
          </xdr:txBody>
        </xdr:sp>
      </mc:Choice>
      <mc:Fallback>
        <xdr:sp macro="" textlink="">
          <xdr:nvSpPr>
            <xdr:cNvPr id="19" name="TextBox 18">
              <a:extLst>
                <a:ext uri="{FF2B5EF4-FFF2-40B4-BE49-F238E27FC236}">
                  <a16:creationId xmlns:a16="http://schemas.microsoft.com/office/drawing/2014/main" id="{F95FADE0-1A3F-E848-8898-DD0C434A9C75}"/>
                </a:ext>
              </a:extLst>
            </xdr:cNvPr>
            <xdr:cNvSpPr txBox="1"/>
          </xdr:nvSpPr>
          <xdr:spPr>
            <a:xfrm>
              <a:off x="4677070" y="2650836"/>
              <a:ext cx="1014846" cy="28180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altLang="zh-CN" sz="1800" b="0" i="0">
                  <a:latin typeface="Cambria Math" panose="02040503050406030204" pitchFamily="18" charset="0"/>
                </a:rPr>
                <a:t>(𝐼𝑇𝑀,</a:t>
              </a:r>
              <a:r>
                <a:rPr lang="zh-CN" altLang="en-US" sz="1800" b="0" i="0">
                  <a:latin typeface="Cambria Math" panose="02040503050406030204" pitchFamily="18" charset="0"/>
                </a:rPr>
                <a:t> </a:t>
              </a:r>
              <a:r>
                <a:rPr lang="en-US" altLang="zh-CN" sz="1800" b="0" i="0">
                  <a:latin typeface="Cambria Math" panose="02040503050406030204" pitchFamily="18" charset="0"/>
                </a:rPr>
                <a:t>𝑝)</a:t>
              </a:r>
              <a:endParaRPr lang="en-US" sz="1800"/>
            </a:p>
          </xdr:txBody>
        </xdr:sp>
      </mc:Fallback>
    </mc:AlternateContent>
    <xdr:clientData/>
  </xdr:oneCellAnchor>
  <xdr:oneCellAnchor>
    <xdr:from>
      <xdr:col>24</xdr:col>
      <xdr:colOff>130476</xdr:colOff>
      <xdr:row>12</xdr:row>
      <xdr:rowOff>159327</xdr:rowOff>
    </xdr:from>
    <xdr:ext cx="1014846" cy="28180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" name="TextBox 19">
              <a:extLst>
                <a:ext uri="{FF2B5EF4-FFF2-40B4-BE49-F238E27FC236}">
                  <a16:creationId xmlns:a16="http://schemas.microsoft.com/office/drawing/2014/main" id="{C470E7B7-C702-1940-B979-D835671798AB}"/>
                </a:ext>
              </a:extLst>
            </xdr:cNvPr>
            <xdr:cNvSpPr txBox="1"/>
          </xdr:nvSpPr>
          <xdr:spPr>
            <a:xfrm>
              <a:off x="5395203" y="2653145"/>
              <a:ext cx="1014846" cy="28180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800" b="0" i="1">
                        <a:latin typeface="Cambria Math" panose="02040503050406030204" pitchFamily="18" charset="0"/>
                      </a:rPr>
                      <m:t>(</m:t>
                    </m:r>
                    <m:r>
                      <a:rPr lang="en-US" altLang="zh-CN" sz="1800" b="0" i="1">
                        <a:latin typeface="Cambria Math" panose="02040503050406030204" pitchFamily="18" charset="0"/>
                      </a:rPr>
                      <m:t>𝑝</m:t>
                    </m:r>
                    <m:r>
                      <a:rPr lang="en-US" altLang="zh-CN" sz="1800" b="0" i="1">
                        <a:latin typeface="Cambria Math" panose="02040503050406030204" pitchFamily="18" charset="0"/>
                      </a:rPr>
                      <m:t>,</m:t>
                    </m:r>
                    <m:r>
                      <a:rPr lang="zh-CN" altLang="en-US" sz="1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altLang="zh-CN" sz="1800" b="0" i="1">
                        <a:latin typeface="Cambria Math" panose="02040503050406030204" pitchFamily="18" charset="0"/>
                      </a:rPr>
                      <m:t>1)</m:t>
                    </m:r>
                  </m:oMath>
                </m:oMathPara>
              </a14:m>
              <a:endParaRPr lang="en-US" sz="1800"/>
            </a:p>
          </xdr:txBody>
        </xdr:sp>
      </mc:Choice>
      <mc:Fallback>
        <xdr:sp macro="" textlink="">
          <xdr:nvSpPr>
            <xdr:cNvPr id="20" name="TextBox 19">
              <a:extLst>
                <a:ext uri="{FF2B5EF4-FFF2-40B4-BE49-F238E27FC236}">
                  <a16:creationId xmlns:a16="http://schemas.microsoft.com/office/drawing/2014/main" id="{C470E7B7-C702-1940-B979-D835671798AB}"/>
                </a:ext>
              </a:extLst>
            </xdr:cNvPr>
            <xdr:cNvSpPr txBox="1"/>
          </xdr:nvSpPr>
          <xdr:spPr>
            <a:xfrm>
              <a:off x="5395203" y="2653145"/>
              <a:ext cx="1014846" cy="28180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altLang="zh-CN" sz="1800" b="0" i="0">
                  <a:latin typeface="Cambria Math" panose="02040503050406030204" pitchFamily="18" charset="0"/>
                </a:rPr>
                <a:t>(𝑝,</a:t>
              </a:r>
              <a:r>
                <a:rPr lang="zh-CN" altLang="en-US" sz="1800" b="0" i="0">
                  <a:latin typeface="Cambria Math" panose="02040503050406030204" pitchFamily="18" charset="0"/>
                </a:rPr>
                <a:t> </a:t>
              </a:r>
              <a:r>
                <a:rPr lang="en-US" altLang="zh-CN" sz="1800" b="0" i="0">
                  <a:latin typeface="Cambria Math" panose="02040503050406030204" pitchFamily="18" charset="0"/>
                </a:rPr>
                <a:t>1)</a:t>
              </a:r>
              <a:endParaRPr lang="en-US" sz="1800"/>
            </a:p>
          </xdr:txBody>
        </xdr:sp>
      </mc:Fallback>
    </mc:AlternateContent>
    <xdr:clientData/>
  </xdr:oneCellAnchor>
  <xdr:oneCellAnchor>
    <xdr:from>
      <xdr:col>29</xdr:col>
      <xdr:colOff>38105</xdr:colOff>
      <xdr:row>12</xdr:row>
      <xdr:rowOff>170873</xdr:rowOff>
    </xdr:from>
    <xdr:ext cx="1014846" cy="28180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1" name="TextBox 20">
              <a:extLst>
                <a:ext uri="{FF2B5EF4-FFF2-40B4-BE49-F238E27FC236}">
                  <a16:creationId xmlns:a16="http://schemas.microsoft.com/office/drawing/2014/main" id="{11229A4C-AD09-AF41-9742-6C592BCA72C1}"/>
                </a:ext>
              </a:extLst>
            </xdr:cNvPr>
            <xdr:cNvSpPr txBox="1"/>
          </xdr:nvSpPr>
          <xdr:spPr>
            <a:xfrm>
              <a:off x="6399650" y="2664691"/>
              <a:ext cx="1014846" cy="28180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800" b="0" i="1">
                        <a:latin typeface="Cambria Math" panose="02040503050406030204" pitchFamily="18" charset="0"/>
                      </a:rPr>
                      <m:t>(</m:t>
                    </m:r>
                    <m:r>
                      <a:rPr lang="en-US" altLang="zh-CN" sz="1800" b="0" i="1">
                        <a:latin typeface="Cambria Math" panose="02040503050406030204" pitchFamily="18" charset="0"/>
                      </a:rPr>
                      <m:t>𝐼𝑇𝑀</m:t>
                    </m:r>
                    <m:r>
                      <a:rPr lang="en-US" altLang="zh-CN" sz="1800" b="0" i="1">
                        <a:latin typeface="Cambria Math" panose="02040503050406030204" pitchFamily="18" charset="0"/>
                      </a:rPr>
                      <m:t>,</m:t>
                    </m:r>
                    <m:r>
                      <a:rPr lang="zh-CN" altLang="en-US" sz="18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altLang="zh-CN" sz="1800" b="0" i="1">
                        <a:latin typeface="Cambria Math" panose="02040503050406030204" pitchFamily="18" charset="0"/>
                      </a:rPr>
                      <m:t>1)</m:t>
                    </m:r>
                  </m:oMath>
                </m:oMathPara>
              </a14:m>
              <a:endParaRPr lang="en-US" sz="1800"/>
            </a:p>
          </xdr:txBody>
        </xdr:sp>
      </mc:Choice>
      <mc:Fallback>
        <xdr:sp macro="" textlink="">
          <xdr:nvSpPr>
            <xdr:cNvPr id="21" name="TextBox 20">
              <a:extLst>
                <a:ext uri="{FF2B5EF4-FFF2-40B4-BE49-F238E27FC236}">
                  <a16:creationId xmlns:a16="http://schemas.microsoft.com/office/drawing/2014/main" id="{11229A4C-AD09-AF41-9742-6C592BCA72C1}"/>
                </a:ext>
              </a:extLst>
            </xdr:cNvPr>
            <xdr:cNvSpPr txBox="1"/>
          </xdr:nvSpPr>
          <xdr:spPr>
            <a:xfrm>
              <a:off x="6399650" y="2664691"/>
              <a:ext cx="1014846" cy="28180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altLang="zh-CN" sz="1800" b="0" i="0">
                  <a:latin typeface="Cambria Math" panose="02040503050406030204" pitchFamily="18" charset="0"/>
                </a:rPr>
                <a:t>(𝐼𝑇𝑀,</a:t>
              </a:r>
              <a:r>
                <a:rPr lang="zh-CN" altLang="en-US" sz="1800" b="0" i="0">
                  <a:latin typeface="Cambria Math" panose="02040503050406030204" pitchFamily="18" charset="0"/>
                </a:rPr>
                <a:t> </a:t>
              </a:r>
              <a:r>
                <a:rPr lang="en-US" altLang="zh-CN" sz="1800" b="0" i="0">
                  <a:latin typeface="Cambria Math" panose="02040503050406030204" pitchFamily="18" charset="0"/>
                </a:rPr>
                <a:t>1)</a:t>
              </a:r>
              <a:endParaRPr lang="en-US" sz="18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498928</xdr:colOff>
      <xdr:row>10</xdr:row>
      <xdr:rowOff>134258</xdr:rowOff>
    </xdr:from>
    <xdr:to>
      <xdr:col>13</xdr:col>
      <xdr:colOff>353786</xdr:colOff>
      <xdr:row>31</xdr:row>
      <xdr:rowOff>9072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C58A94-4139-0842-AD9E-BEAFF05AB4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235858</xdr:colOff>
      <xdr:row>0</xdr:row>
      <xdr:rowOff>34472</xdr:rowOff>
    </xdr:from>
    <xdr:to>
      <xdr:col>20</xdr:col>
      <xdr:colOff>240393</xdr:colOff>
      <xdr:row>19</xdr:row>
      <xdr:rowOff>145142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1905A06-8243-B846-A089-ACB4D7F877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31748</xdr:colOff>
      <xdr:row>0</xdr:row>
      <xdr:rowOff>22018</xdr:rowOff>
    </xdr:from>
    <xdr:to>
      <xdr:col>30</xdr:col>
      <xdr:colOff>330199</xdr:colOff>
      <xdr:row>32</xdr:row>
      <xdr:rowOff>97135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17C5F8-D98A-8D40-876A-45DC3CE0C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85415" y="22018"/>
          <a:ext cx="5251451" cy="418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27</xdr:row>
      <xdr:rowOff>201011</xdr:rowOff>
    </xdr:from>
    <xdr:to>
      <xdr:col>22</xdr:col>
      <xdr:colOff>759882</xdr:colOff>
      <xdr:row>44</xdr:row>
      <xdr:rowOff>131233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16FC8-A46B-D94F-87CF-0650EE1A8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301928"/>
          <a:ext cx="4972049" cy="334863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34</xdr:row>
      <xdr:rowOff>0</xdr:rowOff>
    </xdr:from>
    <xdr:to>
      <xdr:col>30</xdr:col>
      <xdr:colOff>660400</xdr:colOff>
      <xdr:row>51</xdr:row>
      <xdr:rowOff>10583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F993EF-AAF6-1C43-9EFC-371CE0D89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53667" y="4508500"/>
          <a:ext cx="5613400" cy="342900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52</xdr:row>
      <xdr:rowOff>0</xdr:rowOff>
    </xdr:from>
    <xdr:to>
      <xdr:col>30</xdr:col>
      <xdr:colOff>266700</xdr:colOff>
      <xdr:row>70</xdr:row>
      <xdr:rowOff>101600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75280D2-8419-D148-B5C4-3C546019C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53667" y="8128000"/>
          <a:ext cx="5219700" cy="372110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52</xdr:row>
      <xdr:rowOff>0</xdr:rowOff>
    </xdr:from>
    <xdr:to>
      <xdr:col>37</xdr:col>
      <xdr:colOff>419100</xdr:colOff>
      <xdr:row>70</xdr:row>
      <xdr:rowOff>88900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ABC7314-656D-6A45-89C7-213031C88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32167" y="8128000"/>
          <a:ext cx="5372100" cy="3708400"/>
        </a:xfrm>
        <a:prstGeom prst="rect">
          <a:avLst/>
        </a:prstGeom>
      </xdr:spPr>
    </xdr:pic>
    <xdr:clientData/>
  </xdr:twoCellAnchor>
  <xdr:twoCellAnchor editAs="oneCell">
    <xdr:from>
      <xdr:col>0</xdr:col>
      <xdr:colOff>232833</xdr:colOff>
      <xdr:row>52</xdr:row>
      <xdr:rowOff>10583</xdr:rowOff>
    </xdr:from>
    <xdr:to>
      <xdr:col>23</xdr:col>
      <xdr:colOff>97366</xdr:colOff>
      <xdr:row>70</xdr:row>
      <xdr:rowOff>48683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9B64EB6-D5DB-D14B-997F-642CD0D99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2833" y="8138583"/>
          <a:ext cx="5092700" cy="3657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1D3F7-301E-7542-9B59-E585B9701B90}">
  <sheetPr>
    <tabColor theme="7" tint="0.79998168889431442"/>
  </sheetPr>
  <dimension ref="A1:AF42"/>
  <sheetViews>
    <sheetView zoomScale="70" zoomScaleNormal="70" workbookViewId="0">
      <selection activeCell="E19" sqref="E19"/>
    </sheetView>
  </sheetViews>
  <sheetFormatPr baseColWidth="10" defaultRowHeight="32" customHeight="1"/>
  <cols>
    <col min="1" max="16" width="10.83203125" style="24"/>
    <col min="17" max="17" width="5.83203125" style="41" customWidth="1"/>
    <col min="18" max="16384" width="10.83203125" style="24"/>
  </cols>
  <sheetData>
    <row r="1" spans="1:32" ht="32" customHeight="1">
      <c r="A1" s="23" t="s">
        <v>72</v>
      </c>
      <c r="D1" s="23" t="s">
        <v>74</v>
      </c>
    </row>
    <row r="2" spans="1:32" ht="32" customHeight="1">
      <c r="D2" s="23" t="s">
        <v>94</v>
      </c>
      <c r="T2" s="24" t="s">
        <v>97</v>
      </c>
      <c r="Y2" s="27" t="s">
        <v>124</v>
      </c>
      <c r="Z2" s="24" t="s">
        <v>104</v>
      </c>
      <c r="AA2" s="44" t="s">
        <v>125</v>
      </c>
    </row>
    <row r="3" spans="1:32" ht="32" customHeight="1">
      <c r="A3" s="24" t="s">
        <v>16</v>
      </c>
      <c r="B3" s="24" t="s">
        <v>17</v>
      </c>
      <c r="D3" s="24" t="s">
        <v>69</v>
      </c>
      <c r="E3" s="24">
        <v>0</v>
      </c>
      <c r="F3" s="24">
        <v>1</v>
      </c>
      <c r="G3" s="24">
        <v>2</v>
      </c>
      <c r="H3" s="24">
        <v>3</v>
      </c>
      <c r="T3" s="24" t="s">
        <v>96</v>
      </c>
      <c r="U3" s="24">
        <v>0</v>
      </c>
      <c r="V3" s="24">
        <v>1</v>
      </c>
      <c r="W3" s="24">
        <v>2</v>
      </c>
    </row>
    <row r="4" spans="1:32" ht="32" customHeight="1">
      <c r="A4" s="24" t="s">
        <v>119</v>
      </c>
      <c r="B4" s="24" t="s">
        <v>120</v>
      </c>
      <c r="D4" s="24">
        <v>0</v>
      </c>
      <c r="E4" s="25">
        <v>100</v>
      </c>
      <c r="F4" s="26">
        <v>110</v>
      </c>
      <c r="G4" s="26">
        <v>120</v>
      </c>
      <c r="H4" s="26">
        <v>130</v>
      </c>
      <c r="R4" s="24" t="s">
        <v>16</v>
      </c>
      <c r="S4" s="24" t="s">
        <v>17</v>
      </c>
      <c r="T4" s="24">
        <v>0</v>
      </c>
      <c r="U4" s="25">
        <v>100</v>
      </c>
      <c r="V4" s="26">
        <v>140</v>
      </c>
      <c r="W4" s="26">
        <v>180</v>
      </c>
    </row>
    <row r="5" spans="1:32" ht="32" customHeight="1">
      <c r="A5" s="24">
        <v>3</v>
      </c>
      <c r="B5" s="24">
        <v>4</v>
      </c>
      <c r="D5" s="24">
        <v>1</v>
      </c>
      <c r="E5" s="26">
        <v>140</v>
      </c>
      <c r="F5" s="26">
        <v>150</v>
      </c>
      <c r="G5" s="27">
        <v>160</v>
      </c>
      <c r="H5" s="26">
        <v>170</v>
      </c>
      <c r="R5" s="24" t="s">
        <v>122</v>
      </c>
      <c r="S5" s="24" t="s">
        <v>123</v>
      </c>
      <c r="T5" s="24">
        <v>1</v>
      </c>
      <c r="U5" s="26">
        <v>110</v>
      </c>
      <c r="V5" s="26">
        <v>150</v>
      </c>
      <c r="W5" s="26">
        <v>190</v>
      </c>
    </row>
    <row r="6" spans="1:32" ht="32" customHeight="1">
      <c r="D6" s="24">
        <v>2</v>
      </c>
      <c r="E6" s="26">
        <v>180</v>
      </c>
      <c r="F6" s="26">
        <v>190</v>
      </c>
      <c r="G6" s="26">
        <v>200</v>
      </c>
      <c r="H6" s="26">
        <v>210</v>
      </c>
      <c r="R6" s="24">
        <v>4</v>
      </c>
      <c r="S6" s="24">
        <v>3</v>
      </c>
      <c r="T6" s="24">
        <v>2</v>
      </c>
      <c r="U6" s="26">
        <v>120</v>
      </c>
      <c r="V6" s="50">
        <v>160</v>
      </c>
      <c r="W6" s="26">
        <v>200</v>
      </c>
    </row>
    <row r="7" spans="1:32" ht="32" customHeight="1">
      <c r="A7" s="23" t="s">
        <v>78</v>
      </c>
      <c r="C7" s="28">
        <v>4</v>
      </c>
      <c r="T7" s="24">
        <v>3</v>
      </c>
      <c r="U7" s="26">
        <v>130</v>
      </c>
      <c r="V7" s="26">
        <v>170</v>
      </c>
      <c r="W7" s="26">
        <v>210</v>
      </c>
    </row>
    <row r="8" spans="1:32" ht="32" customHeight="1">
      <c r="D8" s="24" t="s">
        <v>79</v>
      </c>
    </row>
    <row r="9" spans="1:32" ht="32" customHeight="1">
      <c r="D9" s="29" t="s">
        <v>73</v>
      </c>
      <c r="H9" s="30"/>
      <c r="L9" s="30"/>
      <c r="T9" s="29" t="s">
        <v>98</v>
      </c>
      <c r="W9" s="30"/>
      <c r="Z9" s="30"/>
      <c r="AC9" s="30"/>
    </row>
    <row r="10" spans="1:32" ht="32" customHeight="1">
      <c r="D10" s="31" t="s">
        <v>81</v>
      </c>
      <c r="E10" s="32" t="s">
        <v>82</v>
      </c>
      <c r="F10" s="32" t="s">
        <v>83</v>
      </c>
      <c r="G10" s="32" t="s">
        <v>84</v>
      </c>
      <c r="H10" s="33" t="s">
        <v>85</v>
      </c>
      <c r="I10" s="32" t="s">
        <v>86</v>
      </c>
      <c r="J10" s="32" t="s">
        <v>87</v>
      </c>
      <c r="K10" s="32" t="s">
        <v>88</v>
      </c>
      <c r="L10" s="33" t="s">
        <v>89</v>
      </c>
      <c r="M10" s="32" t="s">
        <v>90</v>
      </c>
      <c r="N10" s="32" t="s">
        <v>91</v>
      </c>
      <c r="O10" s="32" t="s">
        <v>92</v>
      </c>
      <c r="P10" s="32" t="s">
        <v>93</v>
      </c>
      <c r="Q10" s="42"/>
      <c r="T10" s="24" t="s">
        <v>127</v>
      </c>
      <c r="U10" s="31" t="str">
        <f>LOOKUP(U12, $E$11:$P$11, $E$10:$P$10)</f>
        <v>00</v>
      </c>
      <c r="V10" s="31" t="str">
        <f t="shared" ref="V10:AF10" si="0">LOOKUP(V12, $E$11:$P$11, $E$10:$P$10)</f>
        <v>10</v>
      </c>
      <c r="W10" s="31" t="str">
        <f t="shared" si="0"/>
        <v>20</v>
      </c>
      <c r="X10" s="31" t="str">
        <f t="shared" si="0"/>
        <v>01</v>
      </c>
      <c r="Y10" s="31" t="str">
        <f t="shared" si="0"/>
        <v>11</v>
      </c>
      <c r="Z10" s="31" t="str">
        <f t="shared" si="0"/>
        <v>21</v>
      </c>
      <c r="AA10" s="31" t="str">
        <f t="shared" si="0"/>
        <v>02</v>
      </c>
      <c r="AB10" s="31" t="str">
        <f t="shared" si="0"/>
        <v>12</v>
      </c>
      <c r="AC10" s="31" t="str">
        <f t="shared" si="0"/>
        <v>22</v>
      </c>
      <c r="AD10" s="31" t="str">
        <f t="shared" si="0"/>
        <v>03</v>
      </c>
      <c r="AE10" s="31" t="str">
        <f t="shared" si="0"/>
        <v>13</v>
      </c>
      <c r="AF10" s="31" t="str">
        <f t="shared" si="0"/>
        <v>23</v>
      </c>
    </row>
    <row r="11" spans="1:32" ht="32" customHeight="1">
      <c r="A11" s="24" t="s">
        <v>119</v>
      </c>
      <c r="B11" s="24" t="s">
        <v>120</v>
      </c>
      <c r="D11" s="31" t="s">
        <v>126</v>
      </c>
      <c r="E11" s="26">
        <v>100</v>
      </c>
      <c r="F11" s="26">
        <v>110</v>
      </c>
      <c r="G11" s="26">
        <v>120</v>
      </c>
      <c r="H11" s="34">
        <v>130</v>
      </c>
      <c r="I11" s="35">
        <v>140</v>
      </c>
      <c r="J11" s="26">
        <v>150</v>
      </c>
      <c r="K11" s="27">
        <v>160</v>
      </c>
      <c r="L11" s="34">
        <v>170</v>
      </c>
      <c r="M11" s="35">
        <v>180</v>
      </c>
      <c r="N11" s="26">
        <v>190</v>
      </c>
      <c r="O11" s="26">
        <v>200</v>
      </c>
      <c r="P11" s="26">
        <v>210</v>
      </c>
      <c r="Q11" s="43"/>
      <c r="T11" s="31" t="s">
        <v>99</v>
      </c>
      <c r="U11" s="32" t="s">
        <v>82</v>
      </c>
      <c r="V11" s="32" t="s">
        <v>83</v>
      </c>
      <c r="W11" s="33" t="s">
        <v>84</v>
      </c>
      <c r="X11" s="32" t="s">
        <v>86</v>
      </c>
      <c r="Y11" s="32" t="s">
        <v>87</v>
      </c>
      <c r="Z11" s="33" t="s">
        <v>88</v>
      </c>
      <c r="AA11" s="32" t="s">
        <v>90</v>
      </c>
      <c r="AB11" s="32" t="s">
        <v>91</v>
      </c>
      <c r="AC11" s="33" t="s">
        <v>92</v>
      </c>
      <c r="AD11" s="32" t="s">
        <v>100</v>
      </c>
      <c r="AE11" s="32" t="s">
        <v>101</v>
      </c>
      <c r="AF11" s="32" t="s">
        <v>102</v>
      </c>
    </row>
    <row r="12" spans="1:32" ht="32" customHeight="1">
      <c r="A12" s="24">
        <v>3</v>
      </c>
      <c r="B12" s="24">
        <v>4</v>
      </c>
      <c r="D12" s="31" t="s">
        <v>80</v>
      </c>
      <c r="E12" s="51">
        <v>500</v>
      </c>
      <c r="F12" s="26">
        <f>E12+$C$7</f>
        <v>504</v>
      </c>
      <c r="G12" s="26">
        <f t="shared" ref="G12:P12" si="1">F12+$C$7</f>
        <v>508</v>
      </c>
      <c r="H12" s="26">
        <f t="shared" si="1"/>
        <v>512</v>
      </c>
      <c r="I12" s="26">
        <f t="shared" si="1"/>
        <v>516</v>
      </c>
      <c r="J12" s="26">
        <f t="shared" si="1"/>
        <v>520</v>
      </c>
      <c r="K12" s="52">
        <f t="shared" si="1"/>
        <v>524</v>
      </c>
      <c r="L12" s="26">
        <f t="shared" si="1"/>
        <v>528</v>
      </c>
      <c r="M12" s="26">
        <f t="shared" si="1"/>
        <v>532</v>
      </c>
      <c r="N12" s="26">
        <f t="shared" si="1"/>
        <v>536</v>
      </c>
      <c r="O12" s="26">
        <f t="shared" si="1"/>
        <v>540</v>
      </c>
      <c r="P12" s="26">
        <f t="shared" si="1"/>
        <v>544</v>
      </c>
      <c r="T12" s="31" t="s">
        <v>126</v>
      </c>
      <c r="U12" s="26">
        <v>100</v>
      </c>
      <c r="V12" s="26">
        <v>140</v>
      </c>
      <c r="W12" s="34">
        <v>180</v>
      </c>
      <c r="X12" s="35">
        <v>110</v>
      </c>
      <c r="Y12" s="26">
        <v>150</v>
      </c>
      <c r="Z12" s="34">
        <v>190</v>
      </c>
      <c r="AA12" s="45">
        <v>120</v>
      </c>
      <c r="AB12" s="44">
        <v>160</v>
      </c>
      <c r="AC12" s="46">
        <v>200</v>
      </c>
      <c r="AD12" s="35">
        <v>130</v>
      </c>
      <c r="AE12" s="26">
        <v>170</v>
      </c>
      <c r="AF12" s="26">
        <v>210</v>
      </c>
    </row>
    <row r="13" spans="1:32" ht="32" customHeight="1">
      <c r="D13" s="23" t="s">
        <v>105</v>
      </c>
      <c r="J13" s="24" t="s">
        <v>109</v>
      </c>
      <c r="K13" s="31" t="s">
        <v>118</v>
      </c>
      <c r="T13" s="31" t="s">
        <v>80</v>
      </c>
      <c r="U13" s="39">
        <v>500</v>
      </c>
      <c r="V13" s="24">
        <f>U13+$C$7</f>
        <v>504</v>
      </c>
      <c r="W13" s="30">
        <f t="shared" ref="W13:AF13" si="2">V13+$C$7</f>
        <v>508</v>
      </c>
      <c r="X13" s="24">
        <f t="shared" si="2"/>
        <v>512</v>
      </c>
      <c r="Y13" s="24">
        <f t="shared" si="2"/>
        <v>516</v>
      </c>
      <c r="Z13" s="30">
        <f t="shared" si="2"/>
        <v>520</v>
      </c>
      <c r="AA13" s="24">
        <f t="shared" si="2"/>
        <v>524</v>
      </c>
      <c r="AB13" s="37">
        <f t="shared" si="2"/>
        <v>528</v>
      </c>
      <c r="AC13" s="30">
        <f t="shared" si="2"/>
        <v>532</v>
      </c>
      <c r="AD13" s="24">
        <f t="shared" si="2"/>
        <v>536</v>
      </c>
      <c r="AE13" s="24">
        <f t="shared" si="2"/>
        <v>540</v>
      </c>
      <c r="AF13" s="24">
        <f t="shared" si="2"/>
        <v>544</v>
      </c>
    </row>
    <row r="14" spans="1:32" ht="32" customHeight="1">
      <c r="E14" s="23" t="s">
        <v>75</v>
      </c>
      <c r="G14" s="37">
        <f xml:space="preserve"> 500 + (1*4 + 2) *4</f>
        <v>524</v>
      </c>
      <c r="J14" s="28" t="s">
        <v>110</v>
      </c>
      <c r="K14" s="23" t="s">
        <v>115</v>
      </c>
      <c r="N14" s="36" t="s">
        <v>112</v>
      </c>
      <c r="T14" s="23" t="s">
        <v>107</v>
      </c>
    </row>
    <row r="15" spans="1:32" ht="32" customHeight="1">
      <c r="E15" s="23"/>
      <c r="F15" s="24" t="s">
        <v>121</v>
      </c>
      <c r="G15" s="37">
        <f>1*B12+2</f>
        <v>6</v>
      </c>
      <c r="J15" s="28" t="s">
        <v>110</v>
      </c>
      <c r="K15" s="23" t="s">
        <v>111</v>
      </c>
      <c r="N15" s="36"/>
      <c r="U15" s="23" t="s">
        <v>77</v>
      </c>
      <c r="W15" s="37">
        <f xml:space="preserve"> 500 + (2*3 + 1) *4</f>
        <v>528</v>
      </c>
    </row>
    <row r="16" spans="1:32" s="74" customFormat="1" ht="32" customHeight="1" thickBot="1">
      <c r="E16" s="75"/>
      <c r="F16" s="74" t="s">
        <v>110</v>
      </c>
      <c r="G16" s="76">
        <f>MOD(G15*A12, A12*B12-1)</f>
        <v>7</v>
      </c>
      <c r="Q16" s="77"/>
      <c r="V16" s="78" t="s">
        <v>113</v>
      </c>
      <c r="W16" s="79">
        <v>7</v>
      </c>
    </row>
    <row r="17" spans="2:32" ht="11" customHeight="1">
      <c r="I17" s="40"/>
      <c r="J17" s="40"/>
      <c r="K17" s="40"/>
      <c r="L17" s="40"/>
      <c r="M17" s="40"/>
      <c r="N17" s="40"/>
      <c r="O17" s="40"/>
      <c r="P17" s="40"/>
      <c r="Q17" s="43"/>
      <c r="U17" s="23"/>
      <c r="W17" s="37"/>
    </row>
    <row r="18" spans="2:32" ht="32" customHeight="1">
      <c r="D18" s="24" t="s">
        <v>129</v>
      </c>
      <c r="E18" s="38">
        <v>0</v>
      </c>
      <c r="F18" s="38">
        <v>1</v>
      </c>
      <c r="G18" s="38">
        <v>2</v>
      </c>
      <c r="H18" s="55">
        <v>3</v>
      </c>
      <c r="I18" s="70">
        <v>4</v>
      </c>
      <c r="J18" s="71">
        <v>5</v>
      </c>
      <c r="K18" s="71">
        <v>6</v>
      </c>
      <c r="L18" s="71">
        <v>7</v>
      </c>
      <c r="M18" s="71">
        <v>8</v>
      </c>
      <c r="N18" s="71">
        <v>9</v>
      </c>
      <c r="O18" s="71">
        <v>10</v>
      </c>
      <c r="P18" s="72">
        <v>11</v>
      </c>
      <c r="T18" s="24" t="s">
        <v>129</v>
      </c>
      <c r="U18" s="38">
        <v>0</v>
      </c>
      <c r="V18" s="38">
        <v>1</v>
      </c>
      <c r="W18" s="38">
        <v>2</v>
      </c>
      <c r="X18" s="38">
        <v>3</v>
      </c>
      <c r="Y18" s="38">
        <v>4</v>
      </c>
      <c r="Z18" s="38">
        <v>5</v>
      </c>
      <c r="AA18" s="38">
        <v>6</v>
      </c>
      <c r="AB18" s="38">
        <v>7</v>
      </c>
      <c r="AC18" s="38">
        <v>8</v>
      </c>
      <c r="AD18" s="38">
        <v>9</v>
      </c>
      <c r="AE18" s="38">
        <v>10</v>
      </c>
      <c r="AF18" s="38">
        <v>11</v>
      </c>
    </row>
    <row r="19" spans="2:32" ht="32" customHeight="1">
      <c r="B19" s="67" t="s">
        <v>133</v>
      </c>
      <c r="E19" s="54" t="s">
        <v>128</v>
      </c>
      <c r="F19" s="54" t="s">
        <v>128</v>
      </c>
      <c r="G19" s="54" t="s">
        <v>128</v>
      </c>
      <c r="H19" s="54" t="s">
        <v>128</v>
      </c>
      <c r="U19" s="54" t="s">
        <v>128</v>
      </c>
      <c r="V19" s="54" t="s">
        <v>128</v>
      </c>
      <c r="W19" s="54" t="s">
        <v>128</v>
      </c>
      <c r="X19" s="54" t="s">
        <v>128</v>
      </c>
      <c r="Y19" s="40"/>
      <c r="Z19" s="40"/>
      <c r="AA19" s="40"/>
      <c r="AB19" s="40"/>
      <c r="AC19" s="40"/>
      <c r="AD19" s="40"/>
      <c r="AE19" s="40"/>
      <c r="AF19" s="40"/>
    </row>
    <row r="20" spans="2:32" ht="32" customHeight="1">
      <c r="D20" s="24" t="s">
        <v>95</v>
      </c>
      <c r="E20" s="56">
        <v>0</v>
      </c>
      <c r="F20" s="56">
        <v>1</v>
      </c>
      <c r="G20" s="69">
        <v>2</v>
      </c>
      <c r="H20" s="26">
        <v>3</v>
      </c>
      <c r="J20" s="66" t="s">
        <v>134</v>
      </c>
      <c r="T20" s="24" t="s">
        <v>95</v>
      </c>
      <c r="U20" s="56">
        <v>0</v>
      </c>
      <c r="V20" s="56">
        <v>1</v>
      </c>
      <c r="W20" s="56">
        <v>2</v>
      </c>
      <c r="X20" s="55">
        <v>3</v>
      </c>
      <c r="Y20" s="40"/>
      <c r="Z20" s="40"/>
      <c r="AA20" s="40"/>
      <c r="AB20" s="40"/>
      <c r="AC20" s="40"/>
      <c r="AD20" s="40"/>
      <c r="AE20" s="40"/>
      <c r="AF20" s="40"/>
    </row>
    <row r="21" spans="2:32" ht="32" customHeight="1">
      <c r="D21" s="24">
        <v>0</v>
      </c>
      <c r="E21" s="57">
        <v>0</v>
      </c>
      <c r="F21" s="58">
        <v>4</v>
      </c>
      <c r="G21" s="59">
        <v>8</v>
      </c>
      <c r="I21" s="23" t="s">
        <v>130</v>
      </c>
      <c r="T21" s="24">
        <v>0</v>
      </c>
      <c r="U21" s="57">
        <v>0</v>
      </c>
      <c r="V21" s="58">
        <v>1</v>
      </c>
      <c r="W21" s="59">
        <v>2</v>
      </c>
      <c r="Y21" s="23" t="s">
        <v>131</v>
      </c>
      <c r="Z21" s="40"/>
      <c r="AA21" s="40"/>
      <c r="AB21" s="40"/>
      <c r="AC21" s="40"/>
      <c r="AD21" s="40"/>
      <c r="AE21" s="40"/>
      <c r="AF21" s="40"/>
    </row>
    <row r="22" spans="2:32" ht="32" customHeight="1">
      <c r="D22" s="24">
        <v>1</v>
      </c>
      <c r="E22" s="60">
        <v>1</v>
      </c>
      <c r="F22" s="40">
        <v>5</v>
      </c>
      <c r="G22" s="61">
        <v>9</v>
      </c>
      <c r="N22" s="65" t="s">
        <v>132</v>
      </c>
      <c r="T22" s="24">
        <v>1</v>
      </c>
      <c r="U22" s="60">
        <v>3</v>
      </c>
      <c r="V22" s="40">
        <v>4</v>
      </c>
      <c r="W22" s="61">
        <v>5</v>
      </c>
      <c r="Y22" s="40"/>
      <c r="Z22" s="40"/>
      <c r="AA22" s="40"/>
      <c r="AB22" s="40"/>
      <c r="AC22" s="40"/>
      <c r="AD22" s="40"/>
      <c r="AE22" s="40"/>
      <c r="AF22" s="40"/>
    </row>
    <row r="23" spans="2:32" ht="32" customHeight="1">
      <c r="D23" s="24">
        <v>2</v>
      </c>
      <c r="E23" s="60">
        <v>2</v>
      </c>
      <c r="F23" s="40">
        <v>6</v>
      </c>
      <c r="G23" s="61">
        <v>10</v>
      </c>
      <c r="T23" s="24">
        <v>2</v>
      </c>
      <c r="U23" s="60">
        <v>6</v>
      </c>
      <c r="V23" s="40">
        <v>7</v>
      </c>
      <c r="W23" s="61">
        <v>8</v>
      </c>
      <c r="Y23" s="40"/>
      <c r="Z23" s="40"/>
      <c r="AA23" s="40"/>
      <c r="AB23" s="40"/>
      <c r="AC23" s="40"/>
      <c r="AD23" s="40"/>
      <c r="AE23" s="40"/>
      <c r="AF23" s="40"/>
    </row>
    <row r="24" spans="2:32" ht="32" customHeight="1">
      <c r="D24" s="24">
        <v>3</v>
      </c>
      <c r="E24" s="62">
        <v>3</v>
      </c>
      <c r="F24" s="63">
        <v>7</v>
      </c>
      <c r="G24" s="64">
        <v>11</v>
      </c>
      <c r="T24" s="24">
        <v>3</v>
      </c>
      <c r="U24" s="62">
        <v>9</v>
      </c>
      <c r="V24" s="63">
        <v>10</v>
      </c>
      <c r="W24" s="64">
        <v>11</v>
      </c>
      <c r="Y24" s="40"/>
      <c r="Z24" s="40"/>
      <c r="AA24" s="40"/>
      <c r="AB24" s="40"/>
      <c r="AC24" s="40"/>
      <c r="AD24" s="40"/>
      <c r="AE24" s="40"/>
      <c r="AF24" s="40"/>
    </row>
    <row r="25" spans="2:32" ht="32" customHeight="1">
      <c r="E25" s="40"/>
      <c r="F25" s="40"/>
      <c r="G25" s="40"/>
      <c r="U25" s="40"/>
      <c r="V25" s="40"/>
      <c r="W25" s="40"/>
      <c r="Y25" s="40"/>
      <c r="Z25" s="40"/>
      <c r="AA25" s="40"/>
      <c r="AB25" s="40"/>
      <c r="AC25" s="40"/>
      <c r="AD25" s="40"/>
      <c r="AE25" s="40"/>
      <c r="AF25" s="40"/>
    </row>
    <row r="26" spans="2:32" ht="32" customHeight="1">
      <c r="B26" s="67" t="s">
        <v>135</v>
      </c>
      <c r="E26" s="54" t="s">
        <v>128</v>
      </c>
      <c r="F26" s="54" t="s">
        <v>128</v>
      </c>
      <c r="G26" s="54" t="s">
        <v>128</v>
      </c>
      <c r="H26" s="68"/>
      <c r="U26" s="54" t="s">
        <v>128</v>
      </c>
      <c r="V26" s="54" t="s">
        <v>128</v>
      </c>
      <c r="W26" s="54" t="s">
        <v>128</v>
      </c>
      <c r="X26" s="68"/>
      <c r="Y26" s="40"/>
      <c r="Z26" s="40"/>
      <c r="AA26" s="40"/>
      <c r="AB26" s="40"/>
      <c r="AC26" s="40"/>
      <c r="AD26" s="40"/>
      <c r="AE26" s="40"/>
      <c r="AF26" s="40"/>
    </row>
    <row r="27" spans="2:32" ht="32" customHeight="1">
      <c r="D27" s="24" t="s">
        <v>95</v>
      </c>
      <c r="E27" s="56">
        <v>0</v>
      </c>
      <c r="F27" s="69">
        <v>1</v>
      </c>
      <c r="G27" s="73">
        <v>2</v>
      </c>
      <c r="H27" s="40"/>
      <c r="J27" s="66" t="s">
        <v>138</v>
      </c>
      <c r="T27" s="24" t="s">
        <v>95</v>
      </c>
      <c r="U27" s="56">
        <v>0</v>
      </c>
      <c r="V27" s="56">
        <v>1</v>
      </c>
      <c r="W27" s="69">
        <v>2</v>
      </c>
      <c r="X27" s="40"/>
      <c r="Y27" s="40"/>
      <c r="Z27" s="40"/>
      <c r="AA27" s="40"/>
      <c r="AB27" s="40"/>
      <c r="AC27" s="40"/>
      <c r="AD27" s="40"/>
      <c r="AE27" s="40"/>
      <c r="AF27" s="40"/>
    </row>
    <row r="28" spans="2:32" ht="32" customHeight="1">
      <c r="D28" s="24">
        <v>0</v>
      </c>
      <c r="E28" s="57">
        <v>0</v>
      </c>
      <c r="F28" s="58">
        <v>1</v>
      </c>
      <c r="G28" s="58">
        <v>2</v>
      </c>
      <c r="H28" s="59">
        <v>3</v>
      </c>
      <c r="I28" s="23" t="s">
        <v>136</v>
      </c>
      <c r="T28" s="24">
        <v>0</v>
      </c>
      <c r="U28" s="57">
        <v>0</v>
      </c>
      <c r="V28" s="58">
        <v>3</v>
      </c>
      <c r="W28" s="58">
        <v>6</v>
      </c>
      <c r="X28" s="59">
        <v>9</v>
      </c>
      <c r="Y28" s="23" t="s">
        <v>131</v>
      </c>
      <c r="Z28" s="40"/>
      <c r="AA28" s="40"/>
      <c r="AB28" s="40"/>
      <c r="AC28" s="40"/>
      <c r="AD28" s="40"/>
      <c r="AE28" s="40"/>
      <c r="AF28" s="40"/>
    </row>
    <row r="29" spans="2:32" ht="32" customHeight="1">
      <c r="D29" s="24">
        <v>1</v>
      </c>
      <c r="E29" s="60">
        <v>4</v>
      </c>
      <c r="F29" s="40">
        <v>5</v>
      </c>
      <c r="G29" s="40">
        <v>6</v>
      </c>
      <c r="H29" s="61">
        <v>7</v>
      </c>
      <c r="N29" s="65" t="s">
        <v>137</v>
      </c>
      <c r="T29" s="24">
        <v>1</v>
      </c>
      <c r="U29" s="60">
        <v>1</v>
      </c>
      <c r="V29" s="40">
        <v>4</v>
      </c>
      <c r="W29" s="40">
        <v>7</v>
      </c>
      <c r="X29" s="61">
        <v>10</v>
      </c>
      <c r="Y29" s="40"/>
      <c r="Z29" s="40"/>
      <c r="AA29" s="40"/>
      <c r="AB29" s="40"/>
      <c r="AC29" s="40"/>
      <c r="AD29" s="40"/>
      <c r="AE29" s="40"/>
      <c r="AF29" s="40"/>
    </row>
    <row r="30" spans="2:32" ht="32" customHeight="1">
      <c r="D30" s="24">
        <v>2</v>
      </c>
      <c r="E30" s="62">
        <v>8</v>
      </c>
      <c r="F30" s="63">
        <v>9</v>
      </c>
      <c r="G30" s="63">
        <v>10</v>
      </c>
      <c r="H30" s="64">
        <v>11</v>
      </c>
      <c r="T30" s="24">
        <v>2</v>
      </c>
      <c r="U30" s="62">
        <v>2</v>
      </c>
      <c r="V30" s="63">
        <v>5</v>
      </c>
      <c r="W30" s="63">
        <v>8</v>
      </c>
      <c r="X30" s="64">
        <v>11</v>
      </c>
      <c r="Y30" s="40"/>
      <c r="Z30" s="40"/>
      <c r="AA30" s="40"/>
      <c r="AB30" s="40"/>
      <c r="AC30" s="40"/>
      <c r="AD30" s="40"/>
      <c r="AE30" s="40"/>
      <c r="AF30" s="40"/>
    </row>
    <row r="31" spans="2:32" ht="32" customHeight="1">
      <c r="E31" s="40"/>
      <c r="F31" s="40"/>
      <c r="G31" s="40"/>
      <c r="U31" s="40"/>
      <c r="V31" s="40"/>
      <c r="W31" s="40"/>
      <c r="Y31" s="40"/>
      <c r="Z31" s="40"/>
      <c r="AA31" s="40"/>
      <c r="AB31" s="40"/>
      <c r="AC31" s="40"/>
      <c r="AD31" s="40"/>
      <c r="AE31" s="40"/>
      <c r="AF31" s="40"/>
    </row>
    <row r="32" spans="2:32" ht="32" customHeight="1"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</row>
    <row r="33" spans="4:32" ht="32" customHeight="1">
      <c r="D33" s="29" t="s">
        <v>76</v>
      </c>
      <c r="G33" s="30"/>
      <c r="J33" s="30"/>
      <c r="M33" s="30"/>
    </row>
    <row r="34" spans="4:32" ht="32" customHeight="1">
      <c r="D34" s="31" t="s">
        <v>81</v>
      </c>
      <c r="E34" s="32" t="s">
        <v>82</v>
      </c>
      <c r="F34" s="32" t="s">
        <v>86</v>
      </c>
      <c r="G34" s="33" t="s">
        <v>90</v>
      </c>
      <c r="H34" s="32" t="s">
        <v>83</v>
      </c>
      <c r="I34" s="32" t="s">
        <v>87</v>
      </c>
      <c r="J34" s="33" t="s">
        <v>91</v>
      </c>
      <c r="K34" s="32" t="s">
        <v>84</v>
      </c>
      <c r="L34" s="32" t="s">
        <v>88</v>
      </c>
      <c r="M34" s="33" t="s">
        <v>92</v>
      </c>
      <c r="N34" s="32" t="s">
        <v>85</v>
      </c>
      <c r="O34" s="32" t="s">
        <v>89</v>
      </c>
      <c r="P34" s="32" t="s">
        <v>93</v>
      </c>
      <c r="Q34" s="42"/>
      <c r="T34" s="29" t="s">
        <v>103</v>
      </c>
      <c r="X34" s="30"/>
      <c r="AB34" s="30"/>
    </row>
    <row r="35" spans="4:32" ht="32" customHeight="1">
      <c r="D35" s="31" t="s">
        <v>126</v>
      </c>
      <c r="E35" s="26">
        <v>100</v>
      </c>
      <c r="F35" s="26">
        <v>140</v>
      </c>
      <c r="G35" s="34">
        <v>180</v>
      </c>
      <c r="H35" s="35">
        <v>110</v>
      </c>
      <c r="I35" s="26">
        <v>150</v>
      </c>
      <c r="J35" s="34">
        <v>190</v>
      </c>
      <c r="K35" s="35">
        <v>120</v>
      </c>
      <c r="L35" s="27">
        <v>160</v>
      </c>
      <c r="M35" s="34">
        <v>200</v>
      </c>
      <c r="N35" s="35">
        <v>130</v>
      </c>
      <c r="O35" s="26">
        <v>170</v>
      </c>
      <c r="P35" s="26">
        <v>210</v>
      </c>
      <c r="Q35" s="43"/>
      <c r="T35" s="24" t="s">
        <v>127</v>
      </c>
      <c r="U35" s="53" t="str">
        <f>LOOKUP(U37, $E$35:$P$35, $E$34:$P$34)</f>
        <v>00</v>
      </c>
      <c r="V35" s="53" t="s">
        <v>83</v>
      </c>
      <c r="W35" s="53" t="s">
        <v>84</v>
      </c>
      <c r="X35" s="53" t="s">
        <v>85</v>
      </c>
      <c r="Y35" s="53" t="str">
        <f>LOOKUP(Y37, $E$35:$P$35, $E$34:$P$34)</f>
        <v>10</v>
      </c>
      <c r="Z35" s="53" t="s">
        <v>87</v>
      </c>
      <c r="AA35" s="53" t="s">
        <v>88</v>
      </c>
      <c r="AB35" s="53" t="s">
        <v>89</v>
      </c>
      <c r="AC35" s="53" t="str">
        <f>LOOKUP(AC37, $E$35:$P$35, $E$34:$P$34)</f>
        <v>20</v>
      </c>
      <c r="AD35" s="53" t="str">
        <f>LOOKUP(AD37, $E$35:$P$35, $E$34:$P$34)</f>
        <v>21</v>
      </c>
      <c r="AE35" s="53" t="str">
        <f>LOOKUP(AE37, $E$35:$P$35, $E$34:$P$34)</f>
        <v>22</v>
      </c>
      <c r="AF35" s="53" t="str">
        <f>LOOKUP(AF37, $E$35:$P$35, $E$34:$P$34)</f>
        <v>23</v>
      </c>
    </row>
    <row r="36" spans="4:32" ht="32" customHeight="1">
      <c r="D36" s="31" t="s">
        <v>80</v>
      </c>
      <c r="E36" s="51">
        <v>500</v>
      </c>
      <c r="F36" s="26">
        <f>E36+$C$7</f>
        <v>504</v>
      </c>
      <c r="G36" s="26">
        <f t="shared" ref="G36:P36" si="3">F36+$C$7</f>
        <v>508</v>
      </c>
      <c r="H36" s="26">
        <f t="shared" si="3"/>
        <v>512</v>
      </c>
      <c r="I36" s="26">
        <f t="shared" si="3"/>
        <v>516</v>
      </c>
      <c r="J36" s="26">
        <f t="shared" si="3"/>
        <v>520</v>
      </c>
      <c r="K36" s="26">
        <f t="shared" si="3"/>
        <v>524</v>
      </c>
      <c r="L36" s="52">
        <f t="shared" si="3"/>
        <v>528</v>
      </c>
      <c r="M36" s="26">
        <f t="shared" si="3"/>
        <v>532</v>
      </c>
      <c r="N36" s="26">
        <f t="shared" si="3"/>
        <v>536</v>
      </c>
      <c r="O36" s="26">
        <f t="shared" si="3"/>
        <v>540</v>
      </c>
      <c r="P36" s="26">
        <f t="shared" si="3"/>
        <v>544</v>
      </c>
      <c r="T36" s="31" t="s">
        <v>99</v>
      </c>
      <c r="U36" s="32" t="s">
        <v>82</v>
      </c>
      <c r="V36" s="32" t="s">
        <v>86</v>
      </c>
      <c r="W36" s="32" t="s">
        <v>90</v>
      </c>
      <c r="X36" s="33" t="s">
        <v>100</v>
      </c>
      <c r="Y36" s="32" t="s">
        <v>83</v>
      </c>
      <c r="Z36" s="32" t="s">
        <v>87</v>
      </c>
      <c r="AA36" s="32" t="s">
        <v>91</v>
      </c>
      <c r="AB36" s="33" t="s">
        <v>101</v>
      </c>
      <c r="AC36" s="32" t="s">
        <v>84</v>
      </c>
      <c r="AD36" s="32" t="s">
        <v>88</v>
      </c>
      <c r="AE36" s="32" t="s">
        <v>92</v>
      </c>
      <c r="AF36" s="32" t="s">
        <v>102</v>
      </c>
    </row>
    <row r="37" spans="4:32" ht="32" customHeight="1">
      <c r="D37" s="23" t="s">
        <v>106</v>
      </c>
      <c r="J37" s="24" t="s">
        <v>109</v>
      </c>
      <c r="K37" s="31" t="s">
        <v>116</v>
      </c>
      <c r="T37" s="31" t="s">
        <v>126</v>
      </c>
      <c r="U37" s="26">
        <v>100</v>
      </c>
      <c r="V37" s="26">
        <v>110</v>
      </c>
      <c r="W37" s="26">
        <v>120</v>
      </c>
      <c r="X37" s="34">
        <v>130</v>
      </c>
      <c r="Y37" s="35">
        <v>140</v>
      </c>
      <c r="Z37" s="47">
        <v>150</v>
      </c>
      <c r="AA37" s="44">
        <v>160</v>
      </c>
      <c r="AB37" s="46">
        <v>170</v>
      </c>
      <c r="AC37" s="35">
        <v>180</v>
      </c>
      <c r="AD37" s="26">
        <v>190</v>
      </c>
      <c r="AE37" s="26">
        <v>200</v>
      </c>
      <c r="AF37" s="26">
        <v>210</v>
      </c>
    </row>
    <row r="38" spans="4:32" ht="32" customHeight="1">
      <c r="E38" s="23" t="s">
        <v>77</v>
      </c>
      <c r="G38" s="37">
        <f xml:space="preserve"> 500 + (2*3 + 1) *4</f>
        <v>528</v>
      </c>
      <c r="J38" s="28" t="s">
        <v>110</v>
      </c>
      <c r="K38" s="23" t="s">
        <v>117</v>
      </c>
      <c r="N38" s="36" t="s">
        <v>112</v>
      </c>
      <c r="T38" s="31" t="s">
        <v>80</v>
      </c>
      <c r="U38" s="36">
        <v>500</v>
      </c>
      <c r="V38" s="24">
        <f>U38+$C$7</f>
        <v>504</v>
      </c>
      <c r="W38" s="24">
        <f t="shared" ref="W38:AF38" si="4">V38+$C$7</f>
        <v>508</v>
      </c>
      <c r="X38" s="30">
        <f t="shared" si="4"/>
        <v>512</v>
      </c>
      <c r="Y38" s="24">
        <f t="shared" si="4"/>
        <v>516</v>
      </c>
      <c r="Z38" s="24">
        <f t="shared" si="4"/>
        <v>520</v>
      </c>
      <c r="AA38" s="37">
        <f t="shared" si="4"/>
        <v>524</v>
      </c>
      <c r="AB38" s="30">
        <f t="shared" si="4"/>
        <v>528</v>
      </c>
      <c r="AC38" s="24">
        <f t="shared" si="4"/>
        <v>532</v>
      </c>
      <c r="AD38" s="24">
        <f t="shared" si="4"/>
        <v>536</v>
      </c>
      <c r="AE38" s="24">
        <f t="shared" si="4"/>
        <v>540</v>
      </c>
      <c r="AF38" s="24">
        <f t="shared" si="4"/>
        <v>544</v>
      </c>
    </row>
    <row r="39" spans="4:32" ht="32" customHeight="1">
      <c r="E39" s="23"/>
      <c r="F39" s="24" t="s">
        <v>121</v>
      </c>
      <c r="G39" s="37">
        <f>2*A12+1</f>
        <v>7</v>
      </c>
      <c r="J39" s="28" t="s">
        <v>110</v>
      </c>
      <c r="K39" s="23" t="s">
        <v>111</v>
      </c>
      <c r="N39" s="36"/>
      <c r="T39" s="23" t="s">
        <v>108</v>
      </c>
    </row>
    <row r="40" spans="4:32" ht="32" customHeight="1">
      <c r="F40" s="24" t="s">
        <v>114</v>
      </c>
      <c r="G40" s="49">
        <f>MOD(G39*B12, A12*B12-1)</f>
        <v>6</v>
      </c>
      <c r="U40" s="23" t="s">
        <v>75</v>
      </c>
      <c r="W40" s="37">
        <f xml:space="preserve"> 500 + (1*4 + 2) *4</f>
        <v>524</v>
      </c>
    </row>
    <row r="41" spans="4:32" ht="32" customHeight="1">
      <c r="U41" s="23"/>
      <c r="W41" s="37"/>
    </row>
    <row r="42" spans="4:32" ht="32" customHeight="1">
      <c r="V42" s="48" t="s">
        <v>113</v>
      </c>
      <c r="W42" s="37">
        <v>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27506-8997-664D-A4CD-2BF511739294}">
  <dimension ref="A2:AA35"/>
  <sheetViews>
    <sheetView zoomScale="90" zoomScaleNormal="90" workbookViewId="0">
      <selection activeCell="AA3" sqref="AA3"/>
    </sheetView>
  </sheetViews>
  <sheetFormatPr baseColWidth="10" defaultRowHeight="19"/>
  <cols>
    <col min="1" max="16384" width="10.83203125" style="80"/>
  </cols>
  <sheetData>
    <row r="2" spans="1:27">
      <c r="D2" s="80" t="s">
        <v>69</v>
      </c>
      <c r="E2" s="80">
        <v>0</v>
      </c>
      <c r="F2" s="80">
        <v>1</v>
      </c>
      <c r="G2" s="80">
        <v>2</v>
      </c>
      <c r="H2" s="80">
        <v>3</v>
      </c>
      <c r="K2" s="80" t="s">
        <v>139</v>
      </c>
      <c r="L2" s="80">
        <v>0</v>
      </c>
      <c r="M2" s="80">
        <v>1</v>
      </c>
      <c r="N2" s="80">
        <v>2</v>
      </c>
      <c r="O2" s="80">
        <v>3</v>
      </c>
      <c r="P2" s="80">
        <v>4</v>
      </c>
    </row>
    <row r="3" spans="1:27">
      <c r="A3" s="80" t="s">
        <v>70</v>
      </c>
      <c r="B3" s="80">
        <v>3</v>
      </c>
      <c r="D3" s="80">
        <v>0</v>
      </c>
      <c r="E3" s="81">
        <v>0</v>
      </c>
      <c r="F3" s="82">
        <v>1</v>
      </c>
      <c r="G3" s="82">
        <v>2</v>
      </c>
      <c r="H3" s="83">
        <v>3</v>
      </c>
      <c r="K3" s="80">
        <v>0</v>
      </c>
      <c r="L3" s="84">
        <v>0</v>
      </c>
      <c r="M3" s="85">
        <v>1</v>
      </c>
      <c r="N3" s="86">
        <v>2</v>
      </c>
      <c r="O3" s="87">
        <v>3</v>
      </c>
      <c r="P3" s="88">
        <v>4</v>
      </c>
      <c r="W3" s="80" t="s">
        <v>178</v>
      </c>
      <c r="X3" s="80">
        <v>6</v>
      </c>
      <c r="Z3" s="80" t="s">
        <v>184</v>
      </c>
      <c r="AA3" s="80">
        <f>AA5*AA4+AA6</f>
        <v>7</v>
      </c>
    </row>
    <row r="4" spans="1:27">
      <c r="A4" s="80" t="s">
        <v>148</v>
      </c>
      <c r="B4" s="80">
        <v>4</v>
      </c>
      <c r="D4" s="80">
        <v>1</v>
      </c>
      <c r="E4" s="89">
        <v>4</v>
      </c>
      <c r="F4" s="90">
        <v>5</v>
      </c>
      <c r="G4" s="90">
        <v>6</v>
      </c>
      <c r="H4" s="91">
        <v>7</v>
      </c>
      <c r="K4" s="80">
        <v>1</v>
      </c>
      <c r="L4" s="92">
        <v>5</v>
      </c>
      <c r="M4" s="93">
        <v>6</v>
      </c>
      <c r="N4" s="94">
        <v>7</v>
      </c>
      <c r="O4" s="95">
        <v>8</v>
      </c>
      <c r="P4" s="96">
        <v>9</v>
      </c>
      <c r="W4" s="80" t="s">
        <v>17</v>
      </c>
      <c r="X4" s="80">
        <v>4</v>
      </c>
      <c r="Z4" s="80" t="s">
        <v>183</v>
      </c>
      <c r="AA4" s="80">
        <v>3</v>
      </c>
    </row>
    <row r="5" spans="1:27">
      <c r="A5" s="80" t="s">
        <v>71</v>
      </c>
      <c r="B5" s="80">
        <v>5</v>
      </c>
      <c r="D5" s="80">
        <v>2</v>
      </c>
      <c r="E5" s="97">
        <v>8</v>
      </c>
      <c r="F5" s="98">
        <v>9</v>
      </c>
      <c r="G5" s="98">
        <v>10</v>
      </c>
      <c r="H5" s="99">
        <v>11</v>
      </c>
      <c r="K5" s="80">
        <v>2</v>
      </c>
      <c r="L5" s="92">
        <v>10</v>
      </c>
      <c r="M5" s="93">
        <v>11</v>
      </c>
      <c r="N5" s="94">
        <v>12</v>
      </c>
      <c r="O5" s="95">
        <v>13</v>
      </c>
      <c r="P5" s="96">
        <v>14</v>
      </c>
      <c r="W5" s="80" t="s">
        <v>179</v>
      </c>
      <c r="X5" s="80">
        <f>ROUNDDOWN(X3/X4,0)</f>
        <v>1</v>
      </c>
      <c r="Z5" s="80" t="s">
        <v>181</v>
      </c>
      <c r="AA5" s="80">
        <f>X6</f>
        <v>2</v>
      </c>
    </row>
    <row r="6" spans="1:27">
      <c r="K6" s="80">
        <v>3</v>
      </c>
      <c r="L6" s="100">
        <v>15</v>
      </c>
      <c r="M6" s="101">
        <v>16</v>
      </c>
      <c r="N6" s="102">
        <v>17</v>
      </c>
      <c r="O6" s="103">
        <v>18</v>
      </c>
      <c r="P6" s="104">
        <v>19</v>
      </c>
      <c r="W6" s="80" t="s">
        <v>180</v>
      </c>
      <c r="X6" s="80">
        <f>MOD(X3,X4)</f>
        <v>2</v>
      </c>
      <c r="Z6" s="80" t="s">
        <v>182</v>
      </c>
      <c r="AA6" s="80">
        <f>X5</f>
        <v>1</v>
      </c>
    </row>
    <row r="8" spans="1:27">
      <c r="D8" s="80" t="s">
        <v>140</v>
      </c>
    </row>
    <row r="9" spans="1:27">
      <c r="E9" s="80">
        <v>0</v>
      </c>
      <c r="F9" s="80">
        <v>1</v>
      </c>
      <c r="G9" s="80">
        <v>2</v>
      </c>
      <c r="H9" s="80">
        <v>3</v>
      </c>
      <c r="I9" s="80">
        <v>4</v>
      </c>
      <c r="W9" s="158"/>
      <c r="X9" s="158"/>
      <c r="Y9" s="158"/>
      <c r="Z9" s="158"/>
      <c r="AA9" s="158"/>
    </row>
    <row r="10" spans="1:27">
      <c r="D10" s="80">
        <v>0</v>
      </c>
      <c r="E10" s="84">
        <v>0</v>
      </c>
      <c r="F10" s="85">
        <v>1</v>
      </c>
      <c r="G10" s="86">
        <v>2</v>
      </c>
      <c r="H10" s="87">
        <v>3</v>
      </c>
      <c r="I10" s="88">
        <v>4</v>
      </c>
      <c r="W10" s="158"/>
      <c r="X10" s="159"/>
      <c r="Y10" s="158"/>
      <c r="Z10" s="158"/>
      <c r="AA10" s="158"/>
    </row>
    <row r="11" spans="1:27">
      <c r="D11" s="80">
        <v>1</v>
      </c>
      <c r="E11" s="89">
        <v>5</v>
      </c>
      <c r="F11" s="90">
        <v>6</v>
      </c>
      <c r="G11" s="90">
        <v>7</v>
      </c>
      <c r="H11" s="90">
        <v>8</v>
      </c>
      <c r="I11" s="91">
        <v>9</v>
      </c>
      <c r="W11" s="158"/>
      <c r="X11" s="159"/>
      <c r="Y11" s="158"/>
      <c r="Z11" s="158"/>
      <c r="AA11" s="158"/>
    </row>
    <row r="12" spans="1:27">
      <c r="D12" s="80">
        <v>2</v>
      </c>
      <c r="E12" s="97">
        <v>10</v>
      </c>
      <c r="F12" s="98">
        <v>11</v>
      </c>
      <c r="G12" s="98">
        <v>12</v>
      </c>
      <c r="H12" s="98">
        <v>13</v>
      </c>
      <c r="I12" s="99">
        <v>14</v>
      </c>
      <c r="W12" s="158"/>
      <c r="X12" s="159"/>
      <c r="Y12" s="158"/>
      <c r="Z12" s="158"/>
      <c r="AA12" s="158"/>
    </row>
    <row r="13" spans="1:27">
      <c r="W13" s="158"/>
      <c r="X13" s="159"/>
      <c r="Y13" s="158"/>
      <c r="Z13" s="158"/>
      <c r="AA13" s="158"/>
    </row>
    <row r="14" spans="1:27" ht="26">
      <c r="C14" s="80" t="s">
        <v>158</v>
      </c>
      <c r="K14" s="80" t="s">
        <v>156</v>
      </c>
      <c r="R14" s="65" t="s">
        <v>155</v>
      </c>
      <c r="W14" s="158"/>
      <c r="X14" s="158"/>
      <c r="Y14" s="158"/>
      <c r="Z14" s="158"/>
      <c r="AA14" s="158"/>
    </row>
    <row r="15" spans="1:27">
      <c r="K15" s="24"/>
      <c r="L15" s="24" t="s">
        <v>128</v>
      </c>
      <c r="M15" s="24" t="s">
        <v>128</v>
      </c>
      <c r="N15" s="24" t="s">
        <v>128</v>
      </c>
      <c r="W15" s="158"/>
      <c r="X15" s="158"/>
      <c r="Y15" s="158"/>
      <c r="Z15" s="158"/>
      <c r="AA15" s="158"/>
    </row>
    <row r="16" spans="1:27">
      <c r="C16" s="80" t="s">
        <v>161</v>
      </c>
      <c r="D16" s="80" t="s">
        <v>159</v>
      </c>
      <c r="E16" s="80">
        <v>1</v>
      </c>
      <c r="K16" s="24" t="s">
        <v>95</v>
      </c>
      <c r="L16" s="56">
        <v>0</v>
      </c>
      <c r="M16" s="56">
        <v>1</v>
      </c>
      <c r="N16" s="69">
        <v>2</v>
      </c>
      <c r="P16" s="110" t="s">
        <v>153</v>
      </c>
      <c r="W16" s="158"/>
      <c r="X16" s="158"/>
      <c r="Y16" s="158"/>
      <c r="Z16" s="158"/>
      <c r="AA16" s="158"/>
    </row>
    <row r="17" spans="3:22">
      <c r="D17" s="80" t="s">
        <v>160</v>
      </c>
      <c r="E17" s="80">
        <v>3</v>
      </c>
      <c r="L17" s="80" t="s">
        <v>0</v>
      </c>
      <c r="Q17" s="80" t="s">
        <v>24</v>
      </c>
      <c r="V17" s="80" t="s">
        <v>23</v>
      </c>
    </row>
    <row r="18" spans="3:22">
      <c r="K18" s="40" t="s">
        <v>150</v>
      </c>
      <c r="L18" s="47">
        <v>0</v>
      </c>
      <c r="M18" s="45">
        <v>1</v>
      </c>
      <c r="N18" s="45">
        <v>2</v>
      </c>
      <c r="O18" s="109">
        <v>3</v>
      </c>
      <c r="P18" s="24" t="s">
        <v>104</v>
      </c>
      <c r="Q18" s="105">
        <v>0</v>
      </c>
      <c r="R18" s="106">
        <v>5</v>
      </c>
      <c r="S18" s="106">
        <v>10</v>
      </c>
      <c r="T18" s="107">
        <v>15</v>
      </c>
      <c r="U18" s="24" t="s">
        <v>104</v>
      </c>
      <c r="V18" s="108">
        <v>0</v>
      </c>
    </row>
    <row r="19" spans="3:22">
      <c r="C19" s="80" t="s">
        <v>162</v>
      </c>
      <c r="K19" s="40"/>
      <c r="L19" s="47">
        <v>0</v>
      </c>
      <c r="M19" s="45">
        <v>1</v>
      </c>
      <c r="N19" s="45">
        <v>2</v>
      </c>
      <c r="O19" s="109">
        <v>3</v>
      </c>
      <c r="P19" s="24" t="s">
        <v>104</v>
      </c>
      <c r="Q19" s="105">
        <v>1</v>
      </c>
      <c r="R19" s="106">
        <v>6</v>
      </c>
      <c r="S19" s="106">
        <v>11</v>
      </c>
      <c r="T19" s="107">
        <v>16</v>
      </c>
      <c r="U19" s="24" t="s">
        <v>104</v>
      </c>
      <c r="V19" s="108">
        <v>1</v>
      </c>
    </row>
    <row r="20" spans="3:22">
      <c r="K20" s="40"/>
      <c r="L20" s="47">
        <v>0</v>
      </c>
      <c r="M20" s="45">
        <v>1</v>
      </c>
      <c r="N20" s="45">
        <v>2</v>
      </c>
      <c r="O20" s="109">
        <v>3</v>
      </c>
      <c r="P20" s="24" t="s">
        <v>104</v>
      </c>
      <c r="Q20" s="105">
        <v>2</v>
      </c>
      <c r="R20" s="106">
        <v>7</v>
      </c>
      <c r="S20" s="106">
        <v>12</v>
      </c>
      <c r="T20" s="107">
        <v>17</v>
      </c>
      <c r="U20" s="24" t="s">
        <v>104</v>
      </c>
      <c r="V20" s="108">
        <v>2</v>
      </c>
    </row>
    <row r="21" spans="3:22" ht="26">
      <c r="E21" s="65" t="s">
        <v>163</v>
      </c>
      <c r="K21" s="40"/>
      <c r="L21" s="47">
        <v>0</v>
      </c>
      <c r="M21" s="45">
        <v>1</v>
      </c>
      <c r="N21" s="45">
        <v>2</v>
      </c>
      <c r="O21" s="109">
        <v>3</v>
      </c>
      <c r="P21" s="24" t="s">
        <v>104</v>
      </c>
      <c r="Q21" s="105">
        <v>3</v>
      </c>
      <c r="R21" s="106">
        <v>8</v>
      </c>
      <c r="S21" s="106">
        <v>13</v>
      </c>
      <c r="T21" s="107">
        <v>18</v>
      </c>
      <c r="U21" s="24" t="s">
        <v>104</v>
      </c>
      <c r="V21" s="108">
        <v>3</v>
      </c>
    </row>
    <row r="22" spans="3:22">
      <c r="L22" s="47">
        <v>0</v>
      </c>
      <c r="M22" s="45">
        <v>1</v>
      </c>
      <c r="N22" s="45">
        <v>2</v>
      </c>
      <c r="O22" s="109">
        <v>3</v>
      </c>
      <c r="P22" s="24" t="s">
        <v>104</v>
      </c>
      <c r="Q22" s="105">
        <v>4</v>
      </c>
      <c r="R22" s="106">
        <v>9</v>
      </c>
      <c r="S22" s="106">
        <v>14</v>
      </c>
      <c r="T22" s="107">
        <v>19</v>
      </c>
      <c r="U22" s="24" t="s">
        <v>104</v>
      </c>
      <c r="V22" s="108">
        <v>4</v>
      </c>
    </row>
    <row r="23" spans="3:22">
      <c r="P23" s="110" t="s">
        <v>151</v>
      </c>
    </row>
    <row r="27" spans="3:22" ht="26">
      <c r="K27" s="80" t="s">
        <v>157</v>
      </c>
      <c r="R27" s="65" t="s">
        <v>154</v>
      </c>
    </row>
    <row r="28" spans="3:22">
      <c r="K28" s="24"/>
      <c r="L28" s="24" t="s">
        <v>128</v>
      </c>
      <c r="M28" s="24" t="s">
        <v>128</v>
      </c>
      <c r="N28" s="24" t="s">
        <v>128</v>
      </c>
      <c r="O28" s="24" t="s">
        <v>128</v>
      </c>
      <c r="P28" s="24" t="s">
        <v>128</v>
      </c>
    </row>
    <row r="29" spans="3:22">
      <c r="K29" s="24" t="s">
        <v>95</v>
      </c>
      <c r="L29" s="56">
        <v>0</v>
      </c>
      <c r="M29" s="56">
        <v>1</v>
      </c>
      <c r="N29" s="69">
        <v>2</v>
      </c>
      <c r="O29" s="56">
        <v>3</v>
      </c>
      <c r="P29" s="56">
        <v>4</v>
      </c>
    </row>
    <row r="30" spans="3:22">
      <c r="P30" s="110" t="s">
        <v>152</v>
      </c>
    </row>
    <row r="31" spans="3:22">
      <c r="L31" s="80" t="s">
        <v>24</v>
      </c>
      <c r="Q31" s="80" t="s">
        <v>0</v>
      </c>
      <c r="V31" s="80" t="s">
        <v>23</v>
      </c>
    </row>
    <row r="32" spans="3:22">
      <c r="K32" s="80" t="s">
        <v>149</v>
      </c>
      <c r="L32" s="105">
        <v>0</v>
      </c>
      <c r="M32" s="106">
        <v>5</v>
      </c>
      <c r="N32" s="106">
        <v>10</v>
      </c>
      <c r="O32" s="107">
        <v>15</v>
      </c>
      <c r="P32" s="24" t="s">
        <v>104</v>
      </c>
      <c r="Q32" s="105">
        <v>0</v>
      </c>
      <c r="R32" s="106">
        <v>1</v>
      </c>
      <c r="S32" s="106">
        <v>2</v>
      </c>
      <c r="T32" s="107">
        <v>3</v>
      </c>
      <c r="U32" s="24" t="s">
        <v>104</v>
      </c>
      <c r="V32" s="108">
        <v>0</v>
      </c>
    </row>
    <row r="33" spans="12:22">
      <c r="L33" s="105">
        <v>0</v>
      </c>
      <c r="M33" s="106">
        <v>5</v>
      </c>
      <c r="N33" s="106">
        <v>10</v>
      </c>
      <c r="O33" s="107">
        <v>15</v>
      </c>
      <c r="P33" s="24" t="s">
        <v>104</v>
      </c>
      <c r="Q33" s="105">
        <v>4</v>
      </c>
      <c r="R33" s="106">
        <v>5</v>
      </c>
      <c r="S33" s="106">
        <v>6</v>
      </c>
      <c r="T33" s="107">
        <v>7</v>
      </c>
      <c r="U33" s="24" t="s">
        <v>104</v>
      </c>
      <c r="V33" s="108">
        <v>5</v>
      </c>
    </row>
    <row r="34" spans="12:22">
      <c r="L34" s="105">
        <v>0</v>
      </c>
      <c r="M34" s="106">
        <v>5</v>
      </c>
      <c r="N34" s="106">
        <v>10</v>
      </c>
      <c r="O34" s="107">
        <v>15</v>
      </c>
      <c r="P34" s="24" t="s">
        <v>104</v>
      </c>
      <c r="Q34" s="105">
        <v>8</v>
      </c>
      <c r="R34" s="106">
        <v>9</v>
      </c>
      <c r="S34" s="106">
        <v>10</v>
      </c>
      <c r="T34" s="107">
        <v>11</v>
      </c>
      <c r="U34" s="24" t="s">
        <v>104</v>
      </c>
      <c r="V34" s="108">
        <v>10</v>
      </c>
    </row>
    <row r="35" spans="12:22">
      <c r="P35" s="110" t="s">
        <v>151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DDDE9-0551-784D-A3E6-B58D5F863037}">
  <dimension ref="B1:V18"/>
  <sheetViews>
    <sheetView workbookViewId="0">
      <selection activeCell="T12" sqref="T12"/>
    </sheetView>
  </sheetViews>
  <sheetFormatPr baseColWidth="10" defaultRowHeight="30" customHeight="1"/>
  <cols>
    <col min="9" max="9" width="12.83203125" bestFit="1" customWidth="1"/>
    <col min="10" max="10" width="13" bestFit="1" customWidth="1"/>
    <col min="11" max="11" width="12.83203125" bestFit="1" customWidth="1"/>
    <col min="15" max="15" width="14.1640625" customWidth="1"/>
  </cols>
  <sheetData>
    <row r="1" spans="2:22" ht="30" customHeight="1">
      <c r="N1" s="114" t="s">
        <v>177</v>
      </c>
    </row>
    <row r="2" spans="2:22" ht="30" customHeight="1">
      <c r="B2" s="348" t="s">
        <v>175</v>
      </c>
      <c r="C2" s="348"/>
      <c r="D2" s="348"/>
      <c r="E2" s="348"/>
      <c r="F2" s="348"/>
      <c r="G2" s="348"/>
      <c r="I2" s="111" t="s">
        <v>4</v>
      </c>
      <c r="J2" s="22" t="s">
        <v>5</v>
      </c>
      <c r="K2" s="22" t="s">
        <v>6</v>
      </c>
      <c r="N2" s="114" t="s">
        <v>170</v>
      </c>
      <c r="O2" s="114" t="s">
        <v>0</v>
      </c>
      <c r="P2" s="115">
        <f t="shared" ref="P2:R4" si="0">D6</f>
        <v>1</v>
      </c>
      <c r="Q2" s="116">
        <f t="shared" si="0"/>
        <v>2</v>
      </c>
      <c r="R2" s="117">
        <f t="shared" si="0"/>
        <v>4</v>
      </c>
    </row>
    <row r="3" spans="2:22" ht="30" customHeight="1">
      <c r="B3" s="348"/>
      <c r="C3" s="348"/>
      <c r="D3" s="348"/>
      <c r="E3" s="348"/>
      <c r="F3" s="348"/>
      <c r="G3" s="348"/>
      <c r="I3" s="22" t="s">
        <v>8</v>
      </c>
      <c r="J3" s="111" t="s">
        <v>9</v>
      </c>
      <c r="K3" s="112" t="s">
        <v>10</v>
      </c>
      <c r="N3" s="114"/>
      <c r="P3" s="118">
        <f t="shared" si="0"/>
        <v>-2</v>
      </c>
      <c r="Q3" s="119">
        <f t="shared" si="0"/>
        <v>0</v>
      </c>
      <c r="R3" s="120">
        <f t="shared" si="0"/>
        <v>7</v>
      </c>
    </row>
    <row r="4" spans="2:22" ht="30" customHeight="1">
      <c r="B4" s="348"/>
      <c r="C4" s="348"/>
      <c r="D4" s="348"/>
      <c r="E4" s="348"/>
      <c r="F4" s="348"/>
      <c r="G4" s="348"/>
      <c r="I4" s="22" t="s">
        <v>12</v>
      </c>
      <c r="J4" s="112" t="s">
        <v>13</v>
      </c>
      <c r="K4" s="111" t="s">
        <v>14</v>
      </c>
      <c r="N4" s="114"/>
      <c r="P4" s="121">
        <f t="shared" si="0"/>
        <v>5</v>
      </c>
      <c r="Q4" s="122">
        <f t="shared" si="0"/>
        <v>3</v>
      </c>
      <c r="R4" s="123">
        <f t="shared" si="0"/>
        <v>0</v>
      </c>
    </row>
    <row r="5" spans="2:22" ht="30" customHeight="1">
      <c r="N5" s="114"/>
    </row>
    <row r="6" spans="2:22" ht="30" customHeight="1">
      <c r="C6" s="155" t="s">
        <v>0</v>
      </c>
      <c r="D6" s="115">
        <v>1</v>
      </c>
      <c r="E6" s="116">
        <v>2</v>
      </c>
      <c r="F6" s="117">
        <v>4</v>
      </c>
      <c r="H6" s="155" t="s">
        <v>168</v>
      </c>
      <c r="I6" s="142">
        <f t="array" ref="I6:K8">MINVERSE(D6:F8)</f>
        <v>-0.84000000000000019</v>
      </c>
      <c r="J6" s="143">
        <v>0.48000000000000015</v>
      </c>
      <c r="K6" s="144">
        <v>0.56000000000000016</v>
      </c>
      <c r="N6" s="114" t="s">
        <v>171</v>
      </c>
      <c r="P6" s="152"/>
      <c r="R6" s="48" t="s">
        <v>176</v>
      </c>
      <c r="S6" s="157">
        <f>P2*(Q3*R4-Q4*R3)-Q2*(P3*R4-P4*R3)+R2*(P3*Q4-P4*Q3)</f>
        <v>25</v>
      </c>
    </row>
    <row r="7" spans="2:22" ht="30" customHeight="1">
      <c r="D7" s="118">
        <v>-2</v>
      </c>
      <c r="E7" s="119">
        <v>0</v>
      </c>
      <c r="F7" s="120">
        <v>7</v>
      </c>
      <c r="I7" s="145">
        <v>1.4000000000000004</v>
      </c>
      <c r="J7" s="146">
        <v>-0.80000000000000027</v>
      </c>
      <c r="K7" s="147">
        <v>-0.6000000000000002</v>
      </c>
      <c r="N7" s="114"/>
    </row>
    <row r="8" spans="2:22" ht="30" customHeight="1">
      <c r="D8" s="121">
        <v>5</v>
      </c>
      <c r="E8" s="122">
        <v>3</v>
      </c>
      <c r="F8" s="123">
        <v>0</v>
      </c>
      <c r="I8" s="148">
        <v>-0.2400000000000001</v>
      </c>
      <c r="J8" s="149">
        <v>0.28000000000000008</v>
      </c>
      <c r="K8" s="150">
        <v>0.16000000000000006</v>
      </c>
      <c r="N8" s="114" t="s">
        <v>172</v>
      </c>
      <c r="O8" s="154" t="s">
        <v>165</v>
      </c>
      <c r="P8" s="115">
        <f>(Q3*R4-Q4*R3)*T8</f>
        <v>-21</v>
      </c>
      <c r="Q8" s="116">
        <f>(P3*R4-P4*R3)*U8</f>
        <v>35</v>
      </c>
      <c r="R8" s="117">
        <f>(P3*Q4-P4*Q3)*V8</f>
        <v>-6</v>
      </c>
      <c r="S8" s="153" t="s">
        <v>166</v>
      </c>
      <c r="T8" s="115">
        <v>1</v>
      </c>
      <c r="U8" s="116">
        <v>-1</v>
      </c>
      <c r="V8" s="117">
        <v>1</v>
      </c>
    </row>
    <row r="9" spans="2:22" ht="30" customHeight="1">
      <c r="N9" s="114"/>
      <c r="P9" s="118">
        <f>(Q2*R4-Q4*R2)*T9</f>
        <v>12</v>
      </c>
      <c r="Q9" s="119">
        <f>(P2*R4-P4*R2)*U9</f>
        <v>-20</v>
      </c>
      <c r="R9" s="120">
        <f>(P2*Q4-P4*Q2)*V9</f>
        <v>7</v>
      </c>
      <c r="T9" s="118">
        <v>-1</v>
      </c>
      <c r="U9" s="119">
        <v>1</v>
      </c>
      <c r="V9" s="120">
        <v>-1</v>
      </c>
    </row>
    <row r="10" spans="2:22" ht="30" customHeight="1">
      <c r="H10" s="156" t="s">
        <v>164</v>
      </c>
      <c r="I10" s="124">
        <f t="array" ref="I10:K12">MMULT(D6:F8,I6:K8)</f>
        <v>1</v>
      </c>
      <c r="J10" s="125">
        <v>0</v>
      </c>
      <c r="K10" s="126">
        <v>0</v>
      </c>
      <c r="N10" s="114"/>
      <c r="P10" s="121">
        <f>(Q2*R3-Q3*R2)*T10</f>
        <v>14</v>
      </c>
      <c r="Q10" s="122">
        <f>(P2*R3-P3*R2)*U10</f>
        <v>-15</v>
      </c>
      <c r="R10" s="123">
        <f>(P2*Q3-P3*Q2)*V10</f>
        <v>4</v>
      </c>
      <c r="T10" s="121">
        <v>1</v>
      </c>
      <c r="U10" s="122">
        <v>-1</v>
      </c>
      <c r="V10" s="123">
        <v>1</v>
      </c>
    </row>
    <row r="11" spans="2:22" ht="30" customHeight="1">
      <c r="I11" s="127">
        <v>-2.2204460492503131E-16</v>
      </c>
      <c r="J11" s="128">
        <v>1.0000000000000004</v>
      </c>
      <c r="K11" s="129">
        <v>0</v>
      </c>
      <c r="N11" s="114"/>
    </row>
    <row r="12" spans="2:22" ht="30" customHeight="1">
      <c r="I12" s="130">
        <v>0</v>
      </c>
      <c r="J12" s="131">
        <v>0</v>
      </c>
      <c r="K12" s="132">
        <v>1</v>
      </c>
      <c r="N12" s="114" t="s">
        <v>173</v>
      </c>
      <c r="O12" s="153" t="s">
        <v>167</v>
      </c>
      <c r="P12" s="133">
        <f t="shared" ref="P12:R14" si="1">P8/$S$6</f>
        <v>-0.84</v>
      </c>
      <c r="Q12" s="134">
        <f t="shared" si="1"/>
        <v>1.4</v>
      </c>
      <c r="R12" s="135">
        <f t="shared" si="1"/>
        <v>-0.24</v>
      </c>
      <c r="T12" s="115">
        <v>-0.84</v>
      </c>
      <c r="U12" s="116">
        <v>1.4</v>
      </c>
      <c r="V12" s="117">
        <v>-0.24</v>
      </c>
    </row>
    <row r="13" spans="2:22" ht="30" customHeight="1">
      <c r="N13" s="114"/>
      <c r="P13" s="136">
        <f t="shared" si="1"/>
        <v>0.48</v>
      </c>
      <c r="Q13" s="137">
        <f t="shared" si="1"/>
        <v>-0.8</v>
      </c>
      <c r="R13" s="138">
        <f t="shared" si="1"/>
        <v>0.28000000000000003</v>
      </c>
      <c r="T13" s="118">
        <v>0.48</v>
      </c>
      <c r="U13" s="119">
        <v>-0.8</v>
      </c>
      <c r="V13" s="120">
        <v>0.28000000000000003</v>
      </c>
    </row>
    <row r="14" spans="2:22" ht="30" customHeight="1">
      <c r="N14" s="114"/>
      <c r="P14" s="139">
        <f t="shared" si="1"/>
        <v>0.56000000000000005</v>
      </c>
      <c r="Q14" s="140">
        <f t="shared" si="1"/>
        <v>-0.6</v>
      </c>
      <c r="R14" s="141">
        <f t="shared" si="1"/>
        <v>0.16</v>
      </c>
      <c r="T14" s="121">
        <v>0.56000000000000005</v>
      </c>
      <c r="U14" s="122">
        <v>-0.6</v>
      </c>
      <c r="V14" s="123">
        <v>0.16</v>
      </c>
    </row>
    <row r="15" spans="2:22" ht="30" customHeight="1">
      <c r="N15" s="114"/>
    </row>
    <row r="16" spans="2:22" ht="30" customHeight="1">
      <c r="N16" s="114" t="s">
        <v>174</v>
      </c>
      <c r="O16" s="153" t="s">
        <v>169</v>
      </c>
      <c r="P16" s="142">
        <v>-0.84</v>
      </c>
      <c r="Q16" s="143">
        <v>0.48</v>
      </c>
      <c r="R16" s="144">
        <v>0.56000000000000005</v>
      </c>
    </row>
    <row r="17" spans="16:18" ht="30" customHeight="1">
      <c r="P17" s="145">
        <v>1.4</v>
      </c>
      <c r="Q17" s="146">
        <v>-0.8</v>
      </c>
      <c r="R17" s="147">
        <v>-0.6</v>
      </c>
    </row>
    <row r="18" spans="16:18" ht="30" customHeight="1">
      <c r="P18" s="148">
        <v>-0.24</v>
      </c>
      <c r="Q18" s="149">
        <v>0.28000000000000003</v>
      </c>
      <c r="R18" s="150">
        <v>0.16</v>
      </c>
    </row>
  </sheetData>
  <mergeCells count="1">
    <mergeCell ref="B2:G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EA2D6-BA03-954E-90F9-22AA6F262CE8}">
  <dimension ref="C3:D14"/>
  <sheetViews>
    <sheetView workbookViewId="0">
      <selection activeCell="Q16" sqref="Q16"/>
    </sheetView>
  </sheetViews>
  <sheetFormatPr baseColWidth="10" defaultRowHeight="24"/>
  <cols>
    <col min="1" max="16384" width="10.83203125" style="161"/>
  </cols>
  <sheetData>
    <row r="3" spans="3:4">
      <c r="C3" s="160" t="s">
        <v>146</v>
      </c>
      <c r="D3" s="160"/>
    </row>
    <row r="4" spans="3:4">
      <c r="C4" s="160"/>
      <c r="D4" s="160" t="s">
        <v>141</v>
      </c>
    </row>
    <row r="5" spans="3:4">
      <c r="C5" s="160"/>
      <c r="D5" s="160" t="s">
        <v>143</v>
      </c>
    </row>
    <row r="6" spans="3:4">
      <c r="C6" s="160"/>
      <c r="D6" s="160" t="s">
        <v>142</v>
      </c>
    </row>
    <row r="7" spans="3:4">
      <c r="C7" s="160"/>
      <c r="D7" s="160"/>
    </row>
    <row r="8" spans="3:4">
      <c r="C8" s="160"/>
      <c r="D8" s="160"/>
    </row>
    <row r="9" spans="3:4">
      <c r="C9" s="160" t="s">
        <v>147</v>
      </c>
      <c r="D9" s="160"/>
    </row>
    <row r="10" spans="3:4">
      <c r="C10" s="160"/>
      <c r="D10" s="160" t="s">
        <v>208</v>
      </c>
    </row>
    <row r="11" spans="3:4">
      <c r="C11" s="160"/>
      <c r="D11" s="160" t="s">
        <v>210</v>
      </c>
    </row>
    <row r="12" spans="3:4">
      <c r="C12" s="160"/>
      <c r="D12" s="160" t="s">
        <v>209</v>
      </c>
    </row>
    <row r="13" spans="3:4">
      <c r="C13" s="160"/>
      <c r="D13" s="160" t="s">
        <v>144</v>
      </c>
    </row>
    <row r="14" spans="3:4">
      <c r="C14" s="160"/>
      <c r="D14" s="160" t="s">
        <v>145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AE2ED-C7E0-F247-9CE6-02ACAFBBDEE1}">
  <dimension ref="B1:AC56"/>
  <sheetViews>
    <sheetView topLeftCell="K1" workbookViewId="0">
      <selection activeCell="C20" sqref="C20:E28"/>
    </sheetView>
  </sheetViews>
  <sheetFormatPr baseColWidth="10" defaultRowHeight="16"/>
  <cols>
    <col min="17" max="17" width="12.83203125" bestFit="1" customWidth="1"/>
    <col min="18" max="18" width="12.1640625" bestFit="1" customWidth="1"/>
    <col min="19" max="19" width="12.83203125" bestFit="1" customWidth="1"/>
  </cols>
  <sheetData>
    <row r="1" spans="2:21" ht="21">
      <c r="C1" s="54" t="s">
        <v>128</v>
      </c>
      <c r="D1" s="54" t="s">
        <v>128</v>
      </c>
      <c r="E1" s="54" t="s">
        <v>128</v>
      </c>
      <c r="F1" s="54" t="s">
        <v>128</v>
      </c>
      <c r="G1" s="54" t="s">
        <v>128</v>
      </c>
    </row>
    <row r="2" spans="2:21" ht="21">
      <c r="B2" t="s">
        <v>212</v>
      </c>
      <c r="C2" s="54">
        <v>0</v>
      </c>
      <c r="D2" s="54">
        <v>1</v>
      </c>
      <c r="E2" s="54">
        <v>2</v>
      </c>
      <c r="F2" s="54">
        <v>3</v>
      </c>
      <c r="G2" s="54">
        <v>4</v>
      </c>
    </row>
    <row r="3" spans="2:21">
      <c r="B3" t="s">
        <v>185</v>
      </c>
      <c r="C3" t="s">
        <v>186</v>
      </c>
      <c r="I3" t="s">
        <v>211</v>
      </c>
      <c r="Q3" t="s">
        <v>187</v>
      </c>
    </row>
    <row r="4" spans="2:21">
      <c r="B4" t="s">
        <v>187</v>
      </c>
      <c r="C4" s="292" t="s">
        <v>358</v>
      </c>
      <c r="D4" s="304" t="s">
        <v>359</v>
      </c>
      <c r="E4" s="314" t="s">
        <v>367</v>
      </c>
      <c r="F4" s="2"/>
      <c r="G4" s="3"/>
      <c r="I4" s="1"/>
      <c r="J4" s="2"/>
      <c r="K4" s="2"/>
      <c r="L4" s="2"/>
      <c r="M4" s="3"/>
      <c r="P4" t="s">
        <v>191</v>
      </c>
      <c r="Q4" s="19"/>
      <c r="R4" s="162"/>
      <c r="S4" s="162"/>
      <c r="T4" s="162"/>
      <c r="U4" s="20"/>
    </row>
    <row r="5" spans="2:21">
      <c r="C5" s="293" t="s">
        <v>360</v>
      </c>
      <c r="D5" s="305" t="s">
        <v>363</v>
      </c>
      <c r="E5" s="315" t="s">
        <v>368</v>
      </c>
      <c r="F5" s="10"/>
      <c r="G5" s="6"/>
      <c r="I5" s="4"/>
      <c r="J5" s="5"/>
      <c r="K5" s="5"/>
      <c r="L5" s="5"/>
      <c r="M5" s="6"/>
    </row>
    <row r="6" spans="2:21">
      <c r="C6" s="293" t="s">
        <v>361</v>
      </c>
      <c r="D6" s="305" t="s">
        <v>364</v>
      </c>
      <c r="E6" s="315" t="s">
        <v>369</v>
      </c>
      <c r="F6" s="5"/>
      <c r="G6" s="6"/>
      <c r="I6" s="4"/>
      <c r="J6" s="5"/>
      <c r="K6" s="5"/>
      <c r="L6" s="5"/>
      <c r="M6" s="6"/>
    </row>
    <row r="7" spans="2:21">
      <c r="C7" s="293" t="s">
        <v>362</v>
      </c>
      <c r="D7" s="305" t="s">
        <v>365</v>
      </c>
      <c r="E7" s="315" t="s">
        <v>190</v>
      </c>
      <c r="F7" s="5"/>
      <c r="G7" s="6"/>
      <c r="I7" s="4"/>
      <c r="J7" s="5"/>
      <c r="K7" s="5"/>
      <c r="L7" s="5"/>
      <c r="M7" s="6"/>
      <c r="Q7" t="s">
        <v>187</v>
      </c>
    </row>
    <row r="8" spans="2:21">
      <c r="C8" s="293" t="s">
        <v>190</v>
      </c>
      <c r="D8" s="305" t="s">
        <v>366</v>
      </c>
      <c r="E8" s="315"/>
      <c r="F8" s="5"/>
      <c r="G8" s="6"/>
      <c r="I8" s="4" t="s">
        <v>190</v>
      </c>
      <c r="J8" s="5"/>
      <c r="K8" s="5"/>
      <c r="L8" s="5"/>
      <c r="M8" s="6"/>
      <c r="P8" t="s">
        <v>192</v>
      </c>
      <c r="Q8" s="19"/>
      <c r="R8" s="162"/>
      <c r="S8" s="162"/>
      <c r="T8" s="162"/>
      <c r="U8" s="20"/>
    </row>
    <row r="9" spans="2:21">
      <c r="C9" s="293"/>
      <c r="D9" s="305" t="s">
        <v>190</v>
      </c>
      <c r="E9" s="315"/>
      <c r="F9" s="5"/>
      <c r="G9" s="6"/>
      <c r="I9" s="4">
        <v>0</v>
      </c>
      <c r="J9" s="5" t="s">
        <v>190</v>
      </c>
      <c r="K9" s="5"/>
      <c r="L9" s="5"/>
      <c r="M9" s="6"/>
    </row>
    <row r="10" spans="2:21">
      <c r="C10" s="294"/>
      <c r="D10" s="306"/>
      <c r="E10" s="316"/>
      <c r="F10" s="8"/>
      <c r="G10" s="9"/>
      <c r="I10" s="7">
        <v>0</v>
      </c>
      <c r="J10" s="8">
        <v>0</v>
      </c>
      <c r="K10" s="8"/>
      <c r="L10" s="8"/>
      <c r="M10" s="9"/>
    </row>
    <row r="11" spans="2:21">
      <c r="P11" t="s">
        <v>198</v>
      </c>
      <c r="Q11" s="19"/>
      <c r="R11" s="162"/>
      <c r="S11" s="20"/>
      <c r="U11" s="113" t="s">
        <v>199</v>
      </c>
    </row>
    <row r="13" spans="2:21">
      <c r="C13" t="s">
        <v>187</v>
      </c>
    </row>
    <row r="14" spans="2:21">
      <c r="B14" t="s">
        <v>188</v>
      </c>
      <c r="C14" s="19" t="s">
        <v>194</v>
      </c>
      <c r="D14" s="162" t="s">
        <v>195</v>
      </c>
      <c r="E14" s="162" t="s">
        <v>196</v>
      </c>
      <c r="F14" s="162" t="s">
        <v>190</v>
      </c>
      <c r="G14" s="20"/>
      <c r="H14" s="165" t="s">
        <v>197</v>
      </c>
    </row>
    <row r="16" spans="2:21" ht="21">
      <c r="B16" s="329" t="s">
        <v>189</v>
      </c>
      <c r="C16" t="s">
        <v>213</v>
      </c>
    </row>
    <row r="17" spans="2:28" ht="21">
      <c r="D17" s="54" t="s">
        <v>128</v>
      </c>
      <c r="G17" s="54" t="s">
        <v>128</v>
      </c>
      <c r="J17" s="54" t="s">
        <v>128</v>
      </c>
      <c r="M17" s="54" t="s">
        <v>128</v>
      </c>
    </row>
    <row r="18" spans="2:28">
      <c r="B18" t="s">
        <v>212</v>
      </c>
      <c r="C18" s="349">
        <v>0</v>
      </c>
      <c r="D18" s="349"/>
      <c r="E18" s="349"/>
      <c r="F18" s="349">
        <v>1</v>
      </c>
      <c r="G18" s="349"/>
      <c r="H18" s="349"/>
      <c r="I18" s="349">
        <v>2</v>
      </c>
      <c r="J18" s="349"/>
      <c r="K18" s="349"/>
      <c r="L18" s="349">
        <v>3</v>
      </c>
      <c r="M18" s="349"/>
      <c r="N18" s="349"/>
    </row>
    <row r="19" spans="2:28">
      <c r="C19">
        <v>0</v>
      </c>
      <c r="D19">
        <v>1</v>
      </c>
      <c r="E19">
        <v>2</v>
      </c>
      <c r="F19">
        <v>3</v>
      </c>
      <c r="G19">
        <v>4</v>
      </c>
      <c r="H19">
        <v>5</v>
      </c>
      <c r="I19">
        <v>6</v>
      </c>
      <c r="J19">
        <v>7</v>
      </c>
      <c r="K19">
        <v>8</v>
      </c>
      <c r="L19">
        <v>9</v>
      </c>
      <c r="M19">
        <v>10</v>
      </c>
      <c r="N19">
        <v>11</v>
      </c>
    </row>
    <row r="20" spans="2:28">
      <c r="B20" t="s">
        <v>187</v>
      </c>
      <c r="C20" s="295">
        <v>1</v>
      </c>
      <c r="D20" s="296" t="s">
        <v>358</v>
      </c>
      <c r="E20" s="297" t="s">
        <v>370</v>
      </c>
      <c r="F20" s="307">
        <v>1</v>
      </c>
      <c r="G20" s="304" t="s">
        <v>359</v>
      </c>
      <c r="H20" s="308" t="s">
        <v>375</v>
      </c>
      <c r="I20" s="314">
        <v>1</v>
      </c>
      <c r="J20" s="314" t="s">
        <v>367</v>
      </c>
      <c r="K20" s="317" t="s">
        <v>380</v>
      </c>
      <c r="L20" s="2">
        <v>1</v>
      </c>
      <c r="M20" s="2"/>
      <c r="N20" s="3"/>
    </row>
    <row r="21" spans="2:28">
      <c r="C21" s="298">
        <v>1</v>
      </c>
      <c r="D21" s="299" t="s">
        <v>360</v>
      </c>
      <c r="E21" s="300" t="s">
        <v>371</v>
      </c>
      <c r="F21" s="309">
        <v>1</v>
      </c>
      <c r="G21" s="305" t="s">
        <v>363</v>
      </c>
      <c r="H21" s="310" t="s">
        <v>376</v>
      </c>
      <c r="I21" s="315">
        <v>1</v>
      </c>
      <c r="J21" s="315" t="s">
        <v>368</v>
      </c>
      <c r="K21" s="318" t="s">
        <v>381</v>
      </c>
      <c r="L21" s="10">
        <v>1</v>
      </c>
      <c r="M21" s="5"/>
      <c r="N21" s="6"/>
    </row>
    <row r="22" spans="2:28">
      <c r="C22" s="298">
        <v>1</v>
      </c>
      <c r="D22" s="299" t="s">
        <v>361</v>
      </c>
      <c r="E22" s="300" t="s">
        <v>372</v>
      </c>
      <c r="F22" s="309">
        <v>1</v>
      </c>
      <c r="G22" s="305" t="s">
        <v>364</v>
      </c>
      <c r="H22" s="311" t="s">
        <v>377</v>
      </c>
      <c r="I22" s="315">
        <v>1</v>
      </c>
      <c r="J22" s="315" t="s">
        <v>369</v>
      </c>
      <c r="K22" s="318" t="s">
        <v>382</v>
      </c>
      <c r="L22" s="10">
        <v>1</v>
      </c>
      <c r="M22" s="5"/>
      <c r="N22" s="6"/>
      <c r="P22" s="151" t="s">
        <v>204</v>
      </c>
      <c r="U22" t="s">
        <v>205</v>
      </c>
    </row>
    <row r="23" spans="2:28">
      <c r="C23" s="298">
        <v>1</v>
      </c>
      <c r="D23" s="299" t="s">
        <v>362</v>
      </c>
      <c r="E23" s="300" t="s">
        <v>373</v>
      </c>
      <c r="F23" s="309">
        <v>1</v>
      </c>
      <c r="G23" s="305" t="s">
        <v>365</v>
      </c>
      <c r="H23" s="311" t="s">
        <v>378</v>
      </c>
      <c r="I23" s="315" t="s">
        <v>190</v>
      </c>
      <c r="J23" s="315" t="s">
        <v>190</v>
      </c>
      <c r="K23" s="318" t="s">
        <v>190</v>
      </c>
      <c r="L23" s="10">
        <v>1</v>
      </c>
      <c r="M23" s="5"/>
      <c r="N23" s="6"/>
      <c r="Q23" s="177">
        <v>1</v>
      </c>
      <c r="R23" s="178">
        <v>2</v>
      </c>
      <c r="S23" s="168">
        <v>3</v>
      </c>
      <c r="U23" s="177">
        <v>1</v>
      </c>
      <c r="V23" s="179">
        <v>4</v>
      </c>
      <c r="W23" s="179">
        <v>7</v>
      </c>
      <c r="X23" s="179">
        <v>0</v>
      </c>
      <c r="Y23" s="180">
        <v>0</v>
      </c>
    </row>
    <row r="24" spans="2:28">
      <c r="C24" s="298" t="s">
        <v>190</v>
      </c>
      <c r="D24" s="299" t="s">
        <v>190</v>
      </c>
      <c r="E24" s="300" t="s">
        <v>190</v>
      </c>
      <c r="F24" s="309">
        <v>1</v>
      </c>
      <c r="G24" s="305" t="s">
        <v>366</v>
      </c>
      <c r="H24" s="311" t="s">
        <v>379</v>
      </c>
      <c r="I24" s="315">
        <v>0</v>
      </c>
      <c r="J24" s="315">
        <v>0</v>
      </c>
      <c r="K24" s="318">
        <v>0</v>
      </c>
      <c r="L24" s="10">
        <v>1</v>
      </c>
      <c r="M24" s="5"/>
      <c r="N24" s="6"/>
      <c r="Q24" s="179">
        <v>4</v>
      </c>
      <c r="R24" s="5">
        <v>5</v>
      </c>
      <c r="S24" s="166">
        <v>6</v>
      </c>
      <c r="U24" s="178">
        <v>2</v>
      </c>
      <c r="V24" s="5">
        <v>5</v>
      </c>
      <c r="W24" s="5">
        <v>8</v>
      </c>
      <c r="X24" s="5">
        <v>0</v>
      </c>
      <c r="Y24" s="164">
        <v>0</v>
      </c>
    </row>
    <row r="25" spans="2:28">
      <c r="C25" s="298">
        <v>0</v>
      </c>
      <c r="D25" s="299">
        <v>0</v>
      </c>
      <c r="E25" s="300">
        <v>0</v>
      </c>
      <c r="F25" s="309" t="s">
        <v>190</v>
      </c>
      <c r="G25" s="305" t="s">
        <v>190</v>
      </c>
      <c r="H25" s="311" t="s">
        <v>190</v>
      </c>
      <c r="I25" s="315">
        <v>0</v>
      </c>
      <c r="J25" s="315">
        <v>0</v>
      </c>
      <c r="K25" s="318">
        <v>0</v>
      </c>
      <c r="L25" s="10">
        <v>1</v>
      </c>
      <c r="M25" s="5"/>
      <c r="N25" s="6"/>
      <c r="Q25" s="179">
        <v>7</v>
      </c>
      <c r="R25" s="5">
        <v>8</v>
      </c>
      <c r="S25" s="166">
        <v>9</v>
      </c>
      <c r="U25" s="168">
        <v>3</v>
      </c>
      <c r="V25" s="166">
        <v>6</v>
      </c>
      <c r="W25" s="166">
        <v>9</v>
      </c>
      <c r="X25" s="166">
        <v>0</v>
      </c>
      <c r="Y25" s="167">
        <v>0</v>
      </c>
    </row>
    <row r="26" spans="2:28">
      <c r="C26" s="301">
        <v>0</v>
      </c>
      <c r="D26" s="302">
        <v>0</v>
      </c>
      <c r="E26" s="303">
        <v>0</v>
      </c>
      <c r="F26" s="312">
        <v>0</v>
      </c>
      <c r="G26" s="312">
        <v>0</v>
      </c>
      <c r="H26" s="313">
        <v>0</v>
      </c>
      <c r="I26" s="316">
        <v>0</v>
      </c>
      <c r="J26" s="316">
        <v>0</v>
      </c>
      <c r="K26" s="319">
        <v>0</v>
      </c>
      <c r="L26" s="8"/>
      <c r="M26" s="8"/>
      <c r="N26" s="9"/>
      <c r="Q26" s="179">
        <v>0</v>
      </c>
      <c r="R26" s="5">
        <v>0</v>
      </c>
      <c r="S26" s="166">
        <v>0</v>
      </c>
    </row>
    <row r="27" spans="2:28">
      <c r="B27" s="151" t="s">
        <v>374</v>
      </c>
      <c r="C27" s="350" t="s">
        <v>194</v>
      </c>
      <c r="D27" s="350"/>
      <c r="E27" s="350"/>
      <c r="F27" s="350" t="s">
        <v>195</v>
      </c>
      <c r="G27" s="350"/>
      <c r="H27" s="350"/>
      <c r="I27" s="351" t="s">
        <v>196</v>
      </c>
      <c r="J27" s="351"/>
      <c r="K27" s="351"/>
      <c r="L27" s="10"/>
      <c r="M27" s="10"/>
      <c r="N27" s="10"/>
      <c r="Q27" s="180">
        <v>0</v>
      </c>
      <c r="R27" s="164">
        <v>0</v>
      </c>
      <c r="S27" s="167">
        <v>0</v>
      </c>
    </row>
    <row r="28" spans="2:28">
      <c r="C28" s="163"/>
      <c r="D28" s="163"/>
      <c r="E28" s="163"/>
      <c r="F28" s="163"/>
      <c r="G28" s="163"/>
      <c r="H28" s="163"/>
      <c r="I28" s="291"/>
      <c r="J28" s="291"/>
      <c r="K28" s="291"/>
      <c r="L28" s="10"/>
      <c r="M28" s="10"/>
      <c r="N28" s="10"/>
    </row>
    <row r="30" spans="2:28">
      <c r="P30" s="151" t="s">
        <v>206</v>
      </c>
      <c r="U30" t="s">
        <v>207</v>
      </c>
      <c r="AB30" t="s">
        <v>237</v>
      </c>
    </row>
    <row r="31" spans="2:28">
      <c r="Q31">
        <f t="array" ref="Q31:S33">MMULT(U23:Y25,Q23:S27)</f>
        <v>66</v>
      </c>
      <c r="R31">
        <v>78</v>
      </c>
      <c r="S31">
        <v>90</v>
      </c>
      <c r="U31">
        <f t="array" ref="U31:Y33">MMULT(Q43:S45,U23:Y25)</f>
        <v>-0.5</v>
      </c>
      <c r="V31">
        <v>-9.375E-2</v>
      </c>
      <c r="W31">
        <v>0.25</v>
      </c>
      <c r="X31">
        <v>0</v>
      </c>
      <c r="Y31">
        <v>0</v>
      </c>
      <c r="AB31">
        <v>3</v>
      </c>
    </row>
    <row r="32" spans="2:28" ht="21">
      <c r="B32" s="330" t="s">
        <v>338</v>
      </c>
      <c r="C32" t="s">
        <v>187</v>
      </c>
      <c r="I32" t="s">
        <v>193</v>
      </c>
      <c r="J32" t="s">
        <v>186</v>
      </c>
      <c r="Q32">
        <v>78</v>
      </c>
      <c r="R32">
        <v>93</v>
      </c>
      <c r="S32">
        <v>108</v>
      </c>
      <c r="U32">
        <v>-0.34375</v>
      </c>
      <c r="V32">
        <v>-6.25E-2</v>
      </c>
      <c r="W32">
        <v>0.125</v>
      </c>
      <c r="X32">
        <v>0</v>
      </c>
      <c r="Y32">
        <v>0</v>
      </c>
      <c r="AB32">
        <v>5</v>
      </c>
    </row>
    <row r="33" spans="2:29" ht="17">
      <c r="B33" s="169" t="s">
        <v>200</v>
      </c>
      <c r="C33" s="320"/>
      <c r="D33" s="321"/>
      <c r="E33" s="322"/>
      <c r="F33" s="2"/>
      <c r="G33" s="3"/>
      <c r="I33" t="s">
        <v>187</v>
      </c>
      <c r="J33" s="320"/>
      <c r="K33" s="210"/>
      <c r="L33" s="2"/>
      <c r="M33" s="2"/>
      <c r="N33" s="3"/>
      <c r="Q33">
        <v>90</v>
      </c>
      <c r="R33">
        <v>108</v>
      </c>
      <c r="S33">
        <v>126</v>
      </c>
      <c r="U33">
        <v>0.65625</v>
      </c>
      <c r="V33">
        <v>0.1875</v>
      </c>
      <c r="W33">
        <v>-0.28125</v>
      </c>
      <c r="X33">
        <v>0</v>
      </c>
      <c r="Y33">
        <v>0</v>
      </c>
      <c r="AB33">
        <v>7</v>
      </c>
    </row>
    <row r="34" spans="2:29">
      <c r="C34" s="323"/>
      <c r="D34" s="191" t="s">
        <v>202</v>
      </c>
      <c r="E34" s="324"/>
      <c r="F34" s="5"/>
      <c r="G34" s="6"/>
      <c r="J34" s="323"/>
      <c r="K34" s="171"/>
      <c r="L34" s="5"/>
      <c r="M34" s="5"/>
      <c r="N34" s="6"/>
      <c r="AB34">
        <v>0</v>
      </c>
    </row>
    <row r="35" spans="2:29">
      <c r="C35" s="325"/>
      <c r="D35" s="326"/>
      <c r="E35" s="327"/>
      <c r="F35" s="5"/>
      <c r="G35" s="6"/>
      <c r="J35" s="328" t="s">
        <v>194</v>
      </c>
      <c r="K35" s="171"/>
      <c r="L35" s="5"/>
      <c r="M35" s="5"/>
      <c r="N35" s="6"/>
      <c r="Q35">
        <f>SUMPRODUCT(Q23:Q27,Q23:Q27)</f>
        <v>66</v>
      </c>
      <c r="R35">
        <f>SUMPRODUCT(Q23:Q27,R23:R27)</f>
        <v>78</v>
      </c>
      <c r="S35">
        <f>SUMPRODUCT(Q23:Q27,S23:S27)</f>
        <v>90</v>
      </c>
      <c r="AB35">
        <v>0</v>
      </c>
    </row>
    <row r="36" spans="2:29" ht="17">
      <c r="B36" s="169" t="s">
        <v>201</v>
      </c>
      <c r="C36" s="170"/>
      <c r="D36" s="171"/>
      <c r="E36" s="171"/>
      <c r="F36" s="172"/>
      <c r="G36" s="6"/>
      <c r="J36" s="323"/>
      <c r="K36" s="305" t="s">
        <v>195</v>
      </c>
      <c r="L36" s="5"/>
      <c r="M36" s="5"/>
      <c r="N36" s="6"/>
      <c r="R36">
        <f>SUMPRODUCT(R23:R27,R23:R27)</f>
        <v>93</v>
      </c>
      <c r="S36">
        <f>SUMPRODUCT(R23:R27,S23:S27)</f>
        <v>108</v>
      </c>
    </row>
    <row r="37" spans="2:29">
      <c r="C37" s="170"/>
      <c r="D37" s="171" t="s">
        <v>203</v>
      </c>
      <c r="E37" s="171"/>
      <c r="F37" s="173"/>
      <c r="G37" s="6"/>
      <c r="J37" s="323"/>
      <c r="K37" s="171"/>
      <c r="L37" s="5"/>
      <c r="M37" s="5"/>
      <c r="N37" s="6"/>
      <c r="S37">
        <f>SUMPRODUCT(S23:S27,S23:S27)</f>
        <v>126</v>
      </c>
      <c r="AB37">
        <f t="array" ref="AB37:AB39">MMULT(U31:W33,AB31:AB33)</f>
        <v>-0.21875</v>
      </c>
      <c r="AC37">
        <f t="array" ref="AC37:AC39">MMULT(U31:Y33,AB31:AB35)</f>
        <v>-0.21875</v>
      </c>
    </row>
    <row r="38" spans="2:29">
      <c r="C38" s="174"/>
      <c r="D38" s="175"/>
      <c r="E38" s="175"/>
      <c r="F38" s="176"/>
      <c r="G38" s="6"/>
      <c r="J38" s="4"/>
      <c r="K38" s="171"/>
      <c r="L38" s="5"/>
      <c r="M38" s="5"/>
      <c r="N38" s="6"/>
      <c r="AB38">
        <v>-0.46875</v>
      </c>
      <c r="AC38">
        <v>-0.46875</v>
      </c>
    </row>
    <row r="39" spans="2:29">
      <c r="C39" s="4"/>
      <c r="D39" s="5"/>
      <c r="E39" s="5"/>
      <c r="F39" s="5"/>
      <c r="G39" s="6"/>
      <c r="J39" s="7"/>
      <c r="K39" s="8"/>
      <c r="L39" s="8"/>
      <c r="M39" s="8"/>
      <c r="N39" s="9"/>
      <c r="AB39">
        <v>0.9375</v>
      </c>
      <c r="AC39">
        <v>0.9375</v>
      </c>
    </row>
    <row r="40" spans="2:29">
      <c r="C40" s="4"/>
      <c r="D40" s="5"/>
      <c r="E40" s="5"/>
      <c r="F40" s="5"/>
      <c r="G40" s="6"/>
    </row>
    <row r="41" spans="2:29">
      <c r="C41" s="7"/>
      <c r="D41" s="8"/>
      <c r="E41" s="8"/>
      <c r="F41" s="8"/>
      <c r="G41" s="9"/>
    </row>
    <row r="42" spans="2:29">
      <c r="P42" s="151" t="s">
        <v>221</v>
      </c>
    </row>
    <row r="43" spans="2:29">
      <c r="Q43">
        <f t="array" ref="Q43:S45">MINVERSE(Q31:S33)</f>
        <v>-23456248059221.223</v>
      </c>
      <c r="R43">
        <v>46912496118443.336</v>
      </c>
      <c r="S43">
        <v>-23456248059221.984</v>
      </c>
    </row>
    <row r="44" spans="2:29">
      <c r="Q44">
        <v>46912496118443.227</v>
      </c>
      <c r="R44">
        <v>-93824992236885.891</v>
      </c>
      <c r="S44">
        <v>46912496118442.742</v>
      </c>
    </row>
    <row r="45" spans="2:29">
      <c r="Q45">
        <v>-23456248059221.891</v>
      </c>
      <c r="R45">
        <v>46912496118442.664</v>
      </c>
      <c r="S45">
        <v>-23456248059220.926</v>
      </c>
    </row>
    <row r="46" spans="2:29" ht="19">
      <c r="Q46" s="192"/>
    </row>
    <row r="47" spans="2:29">
      <c r="B47">
        <v>0</v>
      </c>
      <c r="C47" s="181">
        <v>0</v>
      </c>
      <c r="E47">
        <v>0</v>
      </c>
      <c r="F47">
        <v>1</v>
      </c>
    </row>
    <row r="48" spans="2:29">
      <c r="B48">
        <v>1</v>
      </c>
      <c r="C48" s="182">
        <v>1</v>
      </c>
      <c r="E48">
        <v>1</v>
      </c>
      <c r="F48">
        <v>2</v>
      </c>
    </row>
    <row r="49" spans="2:6">
      <c r="B49">
        <v>2</v>
      </c>
      <c r="C49" s="182">
        <v>1</v>
      </c>
      <c r="E49">
        <v>2</v>
      </c>
      <c r="F49">
        <v>4</v>
      </c>
    </row>
    <row r="50" spans="2:6">
      <c r="B50">
        <v>3</v>
      </c>
      <c r="C50" s="182">
        <v>0</v>
      </c>
      <c r="E50">
        <v>3</v>
      </c>
      <c r="F50">
        <v>7</v>
      </c>
    </row>
    <row r="51" spans="2:6">
      <c r="B51">
        <v>4</v>
      </c>
      <c r="C51" s="182">
        <v>1</v>
      </c>
      <c r="E51">
        <v>4</v>
      </c>
      <c r="F51">
        <v>8</v>
      </c>
    </row>
    <row r="52" spans="2:6">
      <c r="B52">
        <v>5</v>
      </c>
      <c r="C52" s="182">
        <v>0</v>
      </c>
      <c r="E52">
        <v>5</v>
      </c>
      <c r="F52">
        <v>9</v>
      </c>
    </row>
    <row r="53" spans="2:6">
      <c r="B53">
        <v>6</v>
      </c>
      <c r="C53" s="182">
        <v>0</v>
      </c>
    </row>
    <row r="54" spans="2:6">
      <c r="B54">
        <v>7</v>
      </c>
      <c r="C54" s="182">
        <v>1</v>
      </c>
    </row>
    <row r="55" spans="2:6">
      <c r="B55">
        <v>8</v>
      </c>
      <c r="C55" s="182">
        <v>1</v>
      </c>
    </row>
    <row r="56" spans="2:6">
      <c r="B56">
        <v>9</v>
      </c>
      <c r="C56" s="183">
        <v>1</v>
      </c>
    </row>
  </sheetData>
  <mergeCells count="7">
    <mergeCell ref="C18:E18"/>
    <mergeCell ref="F18:H18"/>
    <mergeCell ref="I18:K18"/>
    <mergeCell ref="L18:N18"/>
    <mergeCell ref="C27:E27"/>
    <mergeCell ref="F27:H27"/>
    <mergeCell ref="I27:K2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5323A-E0B9-C349-B67D-A8260051D1BF}">
  <dimension ref="C1:AX78"/>
  <sheetViews>
    <sheetView workbookViewId="0">
      <selection activeCell="W45" sqref="W45"/>
    </sheetView>
  </sheetViews>
  <sheetFormatPr baseColWidth="10" defaultRowHeight="16"/>
  <cols>
    <col min="4" max="4" width="7.5" customWidth="1"/>
    <col min="5" max="5" width="11" bestFit="1" customWidth="1"/>
    <col min="6" max="6" width="14.5" bestFit="1" customWidth="1"/>
    <col min="7" max="7" width="7.5" bestFit="1" customWidth="1"/>
    <col min="8" max="8" width="14.83203125" bestFit="1" customWidth="1"/>
    <col min="9" max="9" width="19.6640625" bestFit="1" customWidth="1"/>
    <col min="10" max="10" width="23.6640625" customWidth="1"/>
    <col min="11" max="11" width="24.5" bestFit="1" customWidth="1"/>
    <col min="12" max="12" width="19.6640625" bestFit="1" customWidth="1"/>
    <col min="13" max="13" width="21.1640625" bestFit="1" customWidth="1"/>
    <col min="15" max="15" width="24" bestFit="1" customWidth="1"/>
    <col min="16" max="16" width="20.33203125" bestFit="1" customWidth="1"/>
    <col min="17" max="17" width="20.83203125" bestFit="1" customWidth="1"/>
    <col min="18" max="19" width="20.33203125" bestFit="1" customWidth="1"/>
    <col min="20" max="20" width="25" bestFit="1" customWidth="1"/>
    <col min="21" max="23" width="20.1640625" bestFit="1" customWidth="1"/>
    <col min="24" max="24" width="14.33203125" bestFit="1" customWidth="1"/>
    <col min="25" max="25" width="14" bestFit="1" customWidth="1"/>
    <col min="26" max="26" width="13" bestFit="1" customWidth="1"/>
    <col min="27" max="27" width="11.1640625" bestFit="1" customWidth="1"/>
    <col min="28" max="28" width="14" bestFit="1" customWidth="1"/>
    <col min="31" max="39" width="11" bestFit="1" customWidth="1"/>
  </cols>
  <sheetData>
    <row r="1" spans="3:39">
      <c r="D1" s="193" t="s">
        <v>128</v>
      </c>
      <c r="E1" s="194"/>
      <c r="F1" s="194"/>
      <c r="G1" s="193" t="s">
        <v>128</v>
      </c>
    </row>
    <row r="2" spans="3:39">
      <c r="C2" t="s">
        <v>212</v>
      </c>
      <c r="D2">
        <v>0</v>
      </c>
      <c r="G2">
        <v>1</v>
      </c>
    </row>
    <row r="3" spans="3:39">
      <c r="C3" t="s">
        <v>216</v>
      </c>
      <c r="N3" t="s">
        <v>217</v>
      </c>
    </row>
    <row r="4" spans="3:39">
      <c r="C4" t="s">
        <v>189</v>
      </c>
      <c r="D4">
        <v>0</v>
      </c>
      <c r="E4">
        <v>1</v>
      </c>
      <c r="F4">
        <v>2</v>
      </c>
      <c r="G4">
        <v>3</v>
      </c>
      <c r="H4">
        <v>4</v>
      </c>
      <c r="I4">
        <v>5</v>
      </c>
      <c r="L4" t="s">
        <v>212</v>
      </c>
      <c r="N4" t="s">
        <v>214</v>
      </c>
      <c r="O4">
        <v>0</v>
      </c>
      <c r="P4">
        <v>1</v>
      </c>
      <c r="Q4">
        <v>2</v>
      </c>
      <c r="R4">
        <v>3</v>
      </c>
      <c r="S4">
        <v>4</v>
      </c>
      <c r="T4">
        <v>5</v>
      </c>
      <c r="U4">
        <v>6</v>
      </c>
      <c r="V4">
        <v>7</v>
      </c>
      <c r="W4">
        <v>8</v>
      </c>
    </row>
    <row r="5" spans="3:39">
      <c r="C5">
        <v>0</v>
      </c>
      <c r="D5" s="1">
        <v>1</v>
      </c>
      <c r="E5" s="188">
        <v>0.96348999999999996</v>
      </c>
      <c r="F5" s="251">
        <v>0.92831300000000005</v>
      </c>
      <c r="G5" s="1">
        <v>1</v>
      </c>
      <c r="H5" s="188">
        <v>0.91906399999999999</v>
      </c>
      <c r="I5" s="3">
        <v>0.84467899999999996</v>
      </c>
      <c r="J5" s="5"/>
      <c r="K5" s="5"/>
      <c r="L5" s="5">
        <v>0</v>
      </c>
      <c r="M5" t="s">
        <v>229</v>
      </c>
      <c r="N5">
        <v>0</v>
      </c>
      <c r="O5" s="1">
        <f t="array" ref="O5:W10">TRANSPOSE(D5:I13)</f>
        <v>1</v>
      </c>
      <c r="P5" s="2">
        <v>1</v>
      </c>
      <c r="Q5" s="2">
        <v>1</v>
      </c>
      <c r="R5" s="2">
        <v>1</v>
      </c>
      <c r="S5" s="2">
        <v>1</v>
      </c>
      <c r="T5" s="2">
        <v>1</v>
      </c>
      <c r="U5" s="2">
        <v>1</v>
      </c>
      <c r="V5" s="2">
        <v>0</v>
      </c>
      <c r="W5" s="3">
        <v>0</v>
      </c>
    </row>
    <row r="6" spans="3:39">
      <c r="C6">
        <v>1</v>
      </c>
      <c r="D6" s="4">
        <v>1</v>
      </c>
      <c r="E6" s="186">
        <v>0.99255000000000004</v>
      </c>
      <c r="F6" s="5">
        <v>0.985155</v>
      </c>
      <c r="G6" s="4">
        <v>1</v>
      </c>
      <c r="H6" s="186">
        <v>0.66486500000000004</v>
      </c>
      <c r="I6" s="6">
        <v>0.44204500000000002</v>
      </c>
      <c r="J6" s="5"/>
      <c r="K6" s="5"/>
      <c r="L6" s="5"/>
      <c r="N6">
        <v>1</v>
      </c>
      <c r="O6" s="190">
        <v>0.96348999999999996</v>
      </c>
      <c r="P6" s="186">
        <v>0.99255000000000004</v>
      </c>
      <c r="Q6" s="186">
        <v>0.96794000000000002</v>
      </c>
      <c r="R6" s="186">
        <v>0.935558</v>
      </c>
      <c r="S6" s="187">
        <v>0.83306500000000006</v>
      </c>
      <c r="T6" s="187">
        <v>0.96472100000000005</v>
      </c>
      <c r="U6" s="187">
        <v>1.0842179999999999</v>
      </c>
      <c r="V6" s="187">
        <v>0</v>
      </c>
      <c r="W6" s="6">
        <v>0</v>
      </c>
    </row>
    <row r="7" spans="3:39">
      <c r="C7">
        <v>2</v>
      </c>
      <c r="D7" s="4">
        <v>1</v>
      </c>
      <c r="E7" s="186">
        <v>0.96794000000000002</v>
      </c>
      <c r="F7" s="5">
        <v>0.93690700000000005</v>
      </c>
      <c r="G7" s="170">
        <v>1</v>
      </c>
      <c r="H7" s="195">
        <v>0.78944599999999998</v>
      </c>
      <c r="I7" s="196">
        <v>0.62322500000000003</v>
      </c>
      <c r="J7" s="171"/>
      <c r="K7" s="5"/>
      <c r="L7" s="5"/>
      <c r="N7">
        <v>2</v>
      </c>
      <c r="O7" s="7">
        <v>0.92831300000000005</v>
      </c>
      <c r="P7" s="8">
        <v>0.985155</v>
      </c>
      <c r="Q7" s="8">
        <v>0.93690700000000005</v>
      </c>
      <c r="R7" s="8">
        <v>0.87526899999999996</v>
      </c>
      <c r="S7" s="8">
        <v>0.69399699999999998</v>
      </c>
      <c r="T7" s="8">
        <v>0.93068700000000004</v>
      </c>
      <c r="U7" s="8">
        <v>1.175529</v>
      </c>
      <c r="V7" s="8">
        <v>0</v>
      </c>
      <c r="W7" s="9">
        <v>0</v>
      </c>
    </row>
    <row r="8" spans="3:39">
      <c r="C8">
        <v>3</v>
      </c>
      <c r="D8" s="4">
        <v>1</v>
      </c>
      <c r="E8" s="186">
        <v>0.935558</v>
      </c>
      <c r="F8" s="5">
        <v>0.87526899999999996</v>
      </c>
      <c r="G8" s="189">
        <v>1</v>
      </c>
      <c r="H8" s="186">
        <v>1.0579829999999999</v>
      </c>
      <c r="I8" s="6">
        <v>1.119329</v>
      </c>
      <c r="J8" s="5"/>
      <c r="K8" s="5"/>
      <c r="L8" s="5">
        <v>1</v>
      </c>
      <c r="M8" t="s">
        <v>229</v>
      </c>
      <c r="N8">
        <v>3</v>
      </c>
      <c r="O8" s="4">
        <v>1</v>
      </c>
      <c r="P8" s="5">
        <v>1</v>
      </c>
      <c r="Q8" s="171">
        <v>1</v>
      </c>
      <c r="R8" s="10">
        <v>1</v>
      </c>
      <c r="S8" s="10">
        <v>1</v>
      </c>
      <c r="T8" s="10">
        <v>1</v>
      </c>
      <c r="U8" s="10">
        <v>0</v>
      </c>
      <c r="V8" s="10">
        <v>0</v>
      </c>
      <c r="W8" s="6">
        <v>0</v>
      </c>
      <c r="Y8" t="s">
        <v>357</v>
      </c>
    </row>
    <row r="9" spans="3:39">
      <c r="C9">
        <v>4</v>
      </c>
      <c r="D9" s="4">
        <v>1</v>
      </c>
      <c r="E9" s="187">
        <v>0.83306500000000006</v>
      </c>
      <c r="F9" s="5">
        <v>0.69399699999999998</v>
      </c>
      <c r="G9" s="189">
        <v>1</v>
      </c>
      <c r="H9" s="186">
        <v>0.78869100000000003</v>
      </c>
      <c r="I9" s="6">
        <v>0.62203399999999998</v>
      </c>
      <c r="J9" s="5"/>
      <c r="K9" s="5"/>
      <c r="L9" s="5"/>
      <c r="N9">
        <v>4</v>
      </c>
      <c r="O9" s="190">
        <v>0.91906399999999999</v>
      </c>
      <c r="P9" s="186">
        <v>0.66486500000000004</v>
      </c>
      <c r="Q9" s="195">
        <v>0.78944599999999998</v>
      </c>
      <c r="R9" s="186">
        <v>1.0579829999999999</v>
      </c>
      <c r="S9" s="186">
        <v>0.78869100000000003</v>
      </c>
      <c r="T9" s="186">
        <v>1.0909580000000001</v>
      </c>
      <c r="U9" s="187">
        <v>0</v>
      </c>
      <c r="V9" s="187">
        <v>0</v>
      </c>
      <c r="W9" s="6">
        <v>0</v>
      </c>
      <c r="Y9" t="s">
        <v>230</v>
      </c>
    </row>
    <row r="10" spans="3:39">
      <c r="C10">
        <v>5</v>
      </c>
      <c r="D10" s="4">
        <v>1</v>
      </c>
      <c r="E10" s="187">
        <v>0.96472100000000005</v>
      </c>
      <c r="F10" s="5">
        <v>0.93068700000000004</v>
      </c>
      <c r="G10" s="189">
        <v>1</v>
      </c>
      <c r="H10" s="186">
        <v>1.0909580000000001</v>
      </c>
      <c r="I10" s="6">
        <v>1.1901900000000001</v>
      </c>
      <c r="J10" s="5"/>
      <c r="K10" s="5"/>
      <c r="L10" s="5"/>
      <c r="N10">
        <v>5</v>
      </c>
      <c r="O10" s="7">
        <v>0.84467899999999996</v>
      </c>
      <c r="P10" s="8">
        <v>0.44204500000000002</v>
      </c>
      <c r="Q10" s="197">
        <v>0.62322500000000003</v>
      </c>
      <c r="R10" s="8">
        <v>1.119329</v>
      </c>
      <c r="S10" s="8">
        <v>0.62203399999999998</v>
      </c>
      <c r="T10" s="8">
        <v>1.1901900000000001</v>
      </c>
      <c r="U10" s="8">
        <v>0</v>
      </c>
      <c r="V10" s="8">
        <v>0</v>
      </c>
      <c r="W10" s="9">
        <v>0</v>
      </c>
      <c r="Y10" t="s">
        <v>231</v>
      </c>
    </row>
    <row r="11" spans="3:39">
      <c r="C11">
        <v>6</v>
      </c>
      <c r="D11" s="4">
        <v>1</v>
      </c>
      <c r="E11" s="187">
        <v>1.0842179999999999</v>
      </c>
      <c r="F11" s="5">
        <v>1.175529</v>
      </c>
      <c r="G11" s="189">
        <v>0</v>
      </c>
      <c r="H11" s="187">
        <v>0</v>
      </c>
      <c r="I11" s="6">
        <v>0</v>
      </c>
      <c r="J11" s="5"/>
      <c r="K11" s="5"/>
      <c r="L11" s="5"/>
    </row>
    <row r="12" spans="3:39">
      <c r="C12">
        <v>7</v>
      </c>
      <c r="D12" s="4">
        <v>0</v>
      </c>
      <c r="E12" s="187">
        <v>0</v>
      </c>
      <c r="F12" s="5">
        <v>0</v>
      </c>
      <c r="G12" s="189">
        <v>0</v>
      </c>
      <c r="H12" s="187">
        <v>0</v>
      </c>
      <c r="I12" s="6">
        <v>0</v>
      </c>
      <c r="J12" s="5"/>
      <c r="K12" s="5"/>
      <c r="L12" s="5"/>
      <c r="O12">
        <f>O7*O7</f>
        <v>0.86176502596900006</v>
      </c>
      <c r="P12">
        <f t="shared" ref="P12:W12" si="0">P7*P7</f>
        <v>0.97053037402499998</v>
      </c>
      <c r="Q12">
        <f t="shared" si="0"/>
        <v>0.87779472664900005</v>
      </c>
      <c r="R12">
        <f t="shared" si="0"/>
        <v>0.76609582236099993</v>
      </c>
      <c r="S12">
        <f t="shared" si="0"/>
        <v>0.48163183600899995</v>
      </c>
      <c r="T12">
        <f t="shared" si="0"/>
        <v>0.86617829196900009</v>
      </c>
      <c r="U12">
        <f t="shared" si="0"/>
        <v>1.381868429841</v>
      </c>
      <c r="V12">
        <f t="shared" si="0"/>
        <v>0</v>
      </c>
      <c r="W12">
        <f t="shared" si="0"/>
        <v>0</v>
      </c>
    </row>
    <row r="13" spans="3:39">
      <c r="C13">
        <v>8</v>
      </c>
      <c r="D13" s="7">
        <v>0</v>
      </c>
      <c r="E13" s="8">
        <v>0</v>
      </c>
      <c r="F13" s="8">
        <v>0</v>
      </c>
      <c r="G13" s="7">
        <v>0</v>
      </c>
      <c r="H13" s="8">
        <v>0</v>
      </c>
      <c r="I13" s="9">
        <v>0</v>
      </c>
      <c r="J13" s="5"/>
      <c r="K13" s="5"/>
      <c r="L13" s="5"/>
      <c r="O13" s="250">
        <f>O12+N12</f>
        <v>0.86176502596900006</v>
      </c>
      <c r="P13" s="250">
        <f>O13+P12</f>
        <v>1.8322953999939999</v>
      </c>
      <c r="Q13" s="250">
        <f t="shared" ref="Q13:W13" si="1">P13+Q12</f>
        <v>2.7100901266430002</v>
      </c>
      <c r="R13" s="250">
        <f t="shared" si="1"/>
        <v>3.4761859490039999</v>
      </c>
      <c r="S13" s="250">
        <f t="shared" si="1"/>
        <v>3.9578177850129999</v>
      </c>
      <c r="T13" s="250">
        <f t="shared" si="1"/>
        <v>4.8239960769819996</v>
      </c>
      <c r="U13" s="250">
        <f t="shared" si="1"/>
        <v>6.2058645068229996</v>
      </c>
      <c r="V13" s="250">
        <f t="shared" si="1"/>
        <v>6.2058645068229996</v>
      </c>
      <c r="W13" s="250">
        <f t="shared" si="1"/>
        <v>6.2058645068229996</v>
      </c>
    </row>
    <row r="14" spans="3:39">
      <c r="N14" s="214" t="s">
        <v>218</v>
      </c>
      <c r="O14" s="214"/>
      <c r="P14" s="214"/>
      <c r="Q14" s="214"/>
      <c r="R14" s="214"/>
      <c r="S14" s="214"/>
      <c r="T14" s="214"/>
      <c r="U14" s="214"/>
      <c r="V14" s="214" t="s">
        <v>218</v>
      </c>
      <c r="W14" s="214"/>
      <c r="X14" s="214"/>
      <c r="Y14" s="214"/>
      <c r="Z14" s="214"/>
      <c r="AA14" s="214"/>
      <c r="AB14" s="214"/>
      <c r="AC14" s="214"/>
      <c r="AD14" s="215" t="s">
        <v>337</v>
      </c>
      <c r="AE14" s="214"/>
      <c r="AF14" s="214"/>
      <c r="AG14" s="214"/>
      <c r="AH14" s="214"/>
      <c r="AI14" s="214"/>
      <c r="AJ14" s="214"/>
      <c r="AK14" s="214"/>
      <c r="AL14" s="214"/>
      <c r="AM14" s="214"/>
    </row>
    <row r="15" spans="3:39">
      <c r="D15" t="s">
        <v>226</v>
      </c>
      <c r="N15" s="214" t="s">
        <v>215</v>
      </c>
      <c r="O15" s="214"/>
      <c r="P15" s="214"/>
      <c r="Q15" s="214"/>
      <c r="R15" s="214"/>
      <c r="S15" s="214"/>
      <c r="T15" s="214"/>
      <c r="U15" s="214"/>
      <c r="V15" s="214" t="s">
        <v>220</v>
      </c>
      <c r="W15" s="214"/>
      <c r="X15" s="214"/>
      <c r="Y15" s="214"/>
      <c r="Z15" s="214"/>
      <c r="AA15" s="214"/>
      <c r="AB15" s="214"/>
      <c r="AC15" s="214"/>
      <c r="AD15" s="214" t="s">
        <v>224</v>
      </c>
      <c r="AE15" s="214"/>
      <c r="AF15" s="214"/>
      <c r="AG15" s="214"/>
      <c r="AH15" s="214"/>
      <c r="AI15" s="214"/>
      <c r="AJ15" s="214"/>
      <c r="AK15" s="214"/>
      <c r="AL15" s="214"/>
      <c r="AM15" s="214"/>
    </row>
    <row r="16" spans="3:39">
      <c r="E16" t="s">
        <v>227</v>
      </c>
      <c r="N16" s="214"/>
      <c r="O16" s="216">
        <f t="array" ref="O16:T21">MMULT(O5:W10, D5:I13)</f>
        <v>7</v>
      </c>
      <c r="P16" s="217">
        <v>6.7415419999999999</v>
      </c>
      <c r="Q16" s="218">
        <v>6.5258570000000002</v>
      </c>
      <c r="R16" s="214">
        <v>6</v>
      </c>
      <c r="S16" s="214">
        <v>5.311007</v>
      </c>
      <c r="T16" s="214">
        <v>4.8415020000000002</v>
      </c>
      <c r="U16" s="214"/>
      <c r="V16" s="214"/>
      <c r="W16" s="214">
        <f t="array" ref="W16:AB21">MINVERSE((O16:T21))</f>
        <v>144853.29273205617</v>
      </c>
      <c r="X16" s="214">
        <v>-333636.50417458545</v>
      </c>
      <c r="Y16" s="214">
        <v>184497.71171200721</v>
      </c>
      <c r="Z16" s="214">
        <v>-2596.1100723752979</v>
      </c>
      <c r="AA16" s="214">
        <v>15922.361464371812</v>
      </c>
      <c r="AB16" s="214">
        <v>-7795.1717705773481</v>
      </c>
      <c r="AC16" s="214"/>
      <c r="AD16" s="214" t="s">
        <v>336</v>
      </c>
      <c r="AE16" s="214">
        <f t="array" ref="AE16:AM21">MMULT(W16:AB21, O5:W10)</f>
        <v>122.62282591003714</v>
      </c>
      <c r="AF16" s="214">
        <v>5.5177725232520061</v>
      </c>
      <c r="AG16" s="214">
        <v>-114.03896222140793</v>
      </c>
      <c r="AH16" s="214">
        <v>-273.76435405718985</v>
      </c>
      <c r="AI16" s="214">
        <v>66.108053035229204</v>
      </c>
      <c r="AJ16" s="214">
        <v>193.55466480815448</v>
      </c>
      <c r="AK16" s="214">
        <v>0.99999999967985786</v>
      </c>
      <c r="AL16" s="214">
        <v>0</v>
      </c>
      <c r="AM16" s="214">
        <v>0</v>
      </c>
    </row>
    <row r="17" spans="3:39">
      <c r="F17" t="s">
        <v>228</v>
      </c>
      <c r="N17" s="214"/>
      <c r="O17" s="219">
        <v>6.7415419999999999</v>
      </c>
      <c r="P17" s="220">
        <v>6.5258576711540002</v>
      </c>
      <c r="Q17" s="221">
        <v>6.3484981697559997</v>
      </c>
      <c r="R17" s="214">
        <v>5.657324</v>
      </c>
      <c r="S17" s="214">
        <v>5.0088625104969999</v>
      </c>
      <c r="T17" s="214">
        <v>4.5694291827420006</v>
      </c>
      <c r="U17" s="214"/>
      <c r="V17" s="214"/>
      <c r="W17" s="214">
        <v>-333636.50417448045</v>
      </c>
      <c r="X17" s="214">
        <v>768630.13022249006</v>
      </c>
      <c r="Y17" s="214">
        <v>-425107.43533769593</v>
      </c>
      <c r="Z17" s="214">
        <v>6068.7507457981237</v>
      </c>
      <c r="AA17" s="214">
        <v>-36931.874375349122</v>
      </c>
      <c r="AB17" s="214">
        <v>18099.031120372143</v>
      </c>
      <c r="AC17" s="214"/>
      <c r="AD17" s="214"/>
      <c r="AE17" s="214">
        <v>-287.95256443894687</v>
      </c>
      <c r="AF17" s="214">
        <v>-14.757581419167764</v>
      </c>
      <c r="AG17" s="214">
        <v>258.01107081209921</v>
      </c>
      <c r="AH17" s="214">
        <v>632.42927910033177</v>
      </c>
      <c r="AI17" s="214">
        <v>-141.803005977461</v>
      </c>
      <c r="AJ17" s="214">
        <v>-445.9271980720514</v>
      </c>
      <c r="AK17" s="214">
        <v>8.7311491370201111E-10</v>
      </c>
      <c r="AL17" s="214">
        <v>0</v>
      </c>
      <c r="AM17" s="214">
        <v>0</v>
      </c>
    </row>
    <row r="18" spans="3:39">
      <c r="N18" s="214"/>
      <c r="O18" s="222">
        <v>6.5258570000000002</v>
      </c>
      <c r="P18" s="223">
        <v>6.3484981697559997</v>
      </c>
      <c r="Q18" s="224">
        <v>6.2058645068229996</v>
      </c>
      <c r="R18" s="214">
        <v>5.3503280000000002</v>
      </c>
      <c r="S18" s="214">
        <v>4.736520960128999</v>
      </c>
      <c r="T18" s="214">
        <v>4.3226112685059999</v>
      </c>
      <c r="U18" s="214"/>
      <c r="V18" s="214"/>
      <c r="W18" s="214">
        <v>184497.71171191055</v>
      </c>
      <c r="X18" s="214">
        <v>-425107.43533760705</v>
      </c>
      <c r="Y18" s="214">
        <v>235137.90099177352</v>
      </c>
      <c r="Z18" s="214">
        <v>-3389.740894297332</v>
      </c>
      <c r="AA18" s="214">
        <v>20518.28709212656</v>
      </c>
      <c r="AB18" s="214">
        <v>-10061.958107958446</v>
      </c>
      <c r="AC18" s="214"/>
      <c r="AD18" s="214"/>
      <c r="AE18" s="214">
        <v>161.2725229244279</v>
      </c>
      <c r="AF18" s="214">
        <v>8.9174004962087565</v>
      </c>
      <c r="AG18" s="214">
        <v>-140.95890867206072</v>
      </c>
      <c r="AH18" s="214">
        <v>-350.41828323281152</v>
      </c>
      <c r="AI18" s="214">
        <v>74.551387927984251</v>
      </c>
      <c r="AJ18" s="214">
        <v>246.6358805534619</v>
      </c>
      <c r="AK18" s="214">
        <v>-4.6566128730773926E-10</v>
      </c>
      <c r="AL18" s="214">
        <v>0</v>
      </c>
      <c r="AM18" s="214">
        <v>0</v>
      </c>
    </row>
    <row r="19" spans="3:39">
      <c r="N19" s="214"/>
      <c r="O19" s="214">
        <v>6</v>
      </c>
      <c r="P19" s="214">
        <v>5.657324</v>
      </c>
      <c r="Q19" s="214">
        <v>5.3503280000000002</v>
      </c>
      <c r="R19" s="225">
        <v>6</v>
      </c>
      <c r="S19" s="226">
        <v>5.311007</v>
      </c>
      <c r="T19" s="227">
        <v>4.8415020000000002</v>
      </c>
      <c r="U19" s="214"/>
      <c r="V19" s="214"/>
      <c r="W19" s="214">
        <v>-2596.1100720626087</v>
      </c>
      <c r="X19" s="214">
        <v>6068.7507450796566</v>
      </c>
      <c r="Y19" s="214">
        <v>-3389.7408939006841</v>
      </c>
      <c r="Z19" s="214">
        <v>411.83943491242923</v>
      </c>
      <c r="AA19" s="214">
        <v>-1146.6898679428855</v>
      </c>
      <c r="AB19" s="214">
        <v>619.6502894348871</v>
      </c>
      <c r="AC19" s="214"/>
      <c r="AD19" s="214" t="s">
        <v>219</v>
      </c>
      <c r="AE19" s="214">
        <v>-14.306310174496389</v>
      </c>
      <c r="AF19" s="214">
        <v>11.367077691303905</v>
      </c>
      <c r="AG19" s="214">
        <v>-5.0241904945661418</v>
      </c>
      <c r="AH19" s="214">
        <v>6.8767022185409132</v>
      </c>
      <c r="AI19" s="214">
        <v>-1.7239344190272732E-2</v>
      </c>
      <c r="AJ19" s="214">
        <v>2.1039601033402278</v>
      </c>
      <c r="AK19" s="214">
        <v>-1.0000000000113687</v>
      </c>
      <c r="AL19" s="214">
        <v>0</v>
      </c>
      <c r="AM19" s="214">
        <v>0</v>
      </c>
    </row>
    <row r="20" spans="3:39">
      <c r="N20" s="214"/>
      <c r="O20" s="214">
        <v>5.311007</v>
      </c>
      <c r="P20" s="214">
        <v>5.0088625104969999</v>
      </c>
      <c r="Q20" s="214">
        <v>4.736520960128999</v>
      </c>
      <c r="R20" s="228">
        <v>5.311007</v>
      </c>
      <c r="S20" s="229">
        <v>4.8414999707709994</v>
      </c>
      <c r="T20" s="230">
        <v>4.5354877656520003</v>
      </c>
      <c r="U20" s="214"/>
      <c r="V20" s="214"/>
      <c r="W20" s="214">
        <v>15922.361463622739</v>
      </c>
      <c r="X20" s="214">
        <v>-36931.874373635037</v>
      </c>
      <c r="Y20" s="214">
        <v>20518.28709118285</v>
      </c>
      <c r="Z20" s="214">
        <v>-1146.6898679638668</v>
      </c>
      <c r="AA20" s="214">
        <v>3807.4493998755097</v>
      </c>
      <c r="AB20" s="214">
        <v>-2007.5188786210497</v>
      </c>
      <c r="AC20" s="214"/>
      <c r="AD20" s="214"/>
      <c r="AE20" s="214">
        <v>43.153236254916465</v>
      </c>
      <c r="AF20" s="214">
        <v>-23.341032030151496</v>
      </c>
      <c r="AG20" s="214">
        <v>6.19966398694487</v>
      </c>
      <c r="AH20" s="214">
        <v>-36.075666037379506</v>
      </c>
      <c r="AI20" s="214">
        <v>2.8054334992727945</v>
      </c>
      <c r="AJ20" s="214">
        <v>7.2583643263956219</v>
      </c>
      <c r="AK20" s="214">
        <v>-3.637978807091713E-12</v>
      </c>
      <c r="AL20" s="214">
        <v>0</v>
      </c>
      <c r="AM20" s="214">
        <v>0</v>
      </c>
    </row>
    <row r="21" spans="3:39">
      <c r="G21" s="184"/>
      <c r="H21" s="184"/>
      <c r="I21" s="184"/>
      <c r="J21" s="184"/>
      <c r="K21" s="184"/>
      <c r="L21" s="184"/>
      <c r="M21" s="184"/>
      <c r="N21" s="231"/>
      <c r="O21" s="231">
        <v>4.8415020000000002</v>
      </c>
      <c r="P21" s="231">
        <v>4.5694291827420006</v>
      </c>
      <c r="Q21" s="231">
        <v>4.3226112685059999</v>
      </c>
      <c r="R21" s="232">
        <v>4.8415020000000002</v>
      </c>
      <c r="S21" s="233">
        <v>4.5354877656520003</v>
      </c>
      <c r="T21" s="234">
        <v>4.353671739188</v>
      </c>
      <c r="U21" s="231"/>
      <c r="V21" s="231"/>
      <c r="W21" s="231">
        <v>-7795.1717701585885</v>
      </c>
      <c r="X21" s="231">
        <v>18099.031119413099</v>
      </c>
      <c r="Y21" s="231">
        <v>-10061.958107430135</v>
      </c>
      <c r="Z21" s="231">
        <v>619.65028944422886</v>
      </c>
      <c r="AA21" s="231">
        <v>-2007.5188786153296</v>
      </c>
      <c r="AB21" s="231">
        <v>1065.3241018287699</v>
      </c>
      <c r="AC21" s="231"/>
      <c r="AD21" s="214"/>
      <c r="AE21" s="214">
        <v>-23.113937700920474</v>
      </c>
      <c r="AF21" s="214">
        <v>12.275670896096756</v>
      </c>
      <c r="AG21" s="214">
        <v>-4.7554188328120972</v>
      </c>
      <c r="AH21" s="214">
        <v>18.77918039106703</v>
      </c>
      <c r="AI21" s="214">
        <v>-1.4651214397218837</v>
      </c>
      <c r="AJ21" s="214">
        <v>-1.7203733137041581</v>
      </c>
      <c r="AK21" s="214">
        <v>3.637978807091713E-12</v>
      </c>
      <c r="AL21" s="214">
        <v>0</v>
      </c>
      <c r="AM21" s="214">
        <v>0</v>
      </c>
    </row>
    <row r="22" spans="3:39">
      <c r="D22" s="185"/>
      <c r="E22" s="184"/>
      <c r="F22" s="184"/>
      <c r="G22" s="184"/>
      <c r="H22" s="184"/>
      <c r="I22" s="184"/>
      <c r="J22" s="184"/>
      <c r="K22" s="184"/>
      <c r="L22" s="184"/>
      <c r="M22" s="184"/>
      <c r="N22" s="184"/>
      <c r="O22" s="184"/>
      <c r="P22" s="184"/>
      <c r="Q22" s="184"/>
      <c r="R22" s="184"/>
      <c r="S22" s="184"/>
      <c r="T22" s="184"/>
      <c r="U22" s="184"/>
      <c r="V22" s="184"/>
      <c r="W22" s="184"/>
      <c r="X22" s="184"/>
      <c r="Y22" s="184"/>
      <c r="Z22" s="184"/>
      <c r="AA22" s="184"/>
      <c r="AB22" s="184"/>
      <c r="AC22" s="184"/>
      <c r="AD22" s="184"/>
      <c r="AE22" s="184"/>
    </row>
    <row r="23" spans="3:39">
      <c r="C23" s="185">
        <v>0</v>
      </c>
      <c r="D23" s="184">
        <v>1</v>
      </c>
      <c r="E23" s="184">
        <v>0.96348999999999996</v>
      </c>
      <c r="F23" s="184">
        <v>0.92831300000000005</v>
      </c>
      <c r="G23" s="184">
        <v>1</v>
      </c>
      <c r="H23" s="184">
        <v>0.91906399999999999</v>
      </c>
      <c r="I23" s="184">
        <v>0.84467899999999996</v>
      </c>
      <c r="J23" s="184"/>
      <c r="K23" s="184"/>
      <c r="L23" s="184"/>
      <c r="M23" s="184"/>
      <c r="N23" s="184"/>
      <c r="O23" s="184"/>
      <c r="P23" s="184"/>
      <c r="Q23" s="184"/>
      <c r="R23" s="199" t="s">
        <v>234</v>
      </c>
      <c r="S23" s="184"/>
      <c r="T23" s="184"/>
      <c r="U23" s="184"/>
      <c r="V23" s="184"/>
      <c r="W23" s="184"/>
      <c r="X23" s="184"/>
      <c r="Y23" s="184"/>
      <c r="Z23" s="184"/>
      <c r="AA23" s="184"/>
      <c r="AB23" s="184"/>
      <c r="AC23" s="184"/>
      <c r="AD23" s="184"/>
      <c r="AE23" s="184"/>
    </row>
    <row r="24" spans="3:39">
      <c r="C24" s="185">
        <v>1</v>
      </c>
      <c r="D24" s="184">
        <v>1</v>
      </c>
      <c r="E24" s="184">
        <v>0.99255000000000004</v>
      </c>
      <c r="F24" s="184">
        <v>0.985155</v>
      </c>
      <c r="G24" s="184">
        <v>1</v>
      </c>
      <c r="H24" s="184">
        <v>0.66486500000000004</v>
      </c>
      <c r="I24" s="184">
        <v>0.44204500000000002</v>
      </c>
      <c r="J24" s="184"/>
      <c r="K24" s="184"/>
      <c r="L24" s="184"/>
      <c r="M24" s="184"/>
      <c r="N24" t="s">
        <v>232</v>
      </c>
      <c r="O24" s="184"/>
      <c r="P24" s="184"/>
      <c r="Q24" s="184"/>
      <c r="R24" s="198" t="s">
        <v>233</v>
      </c>
      <c r="S24" s="184"/>
      <c r="T24" s="184"/>
      <c r="U24" s="184"/>
      <c r="V24" s="184" t="s">
        <v>222</v>
      </c>
      <c r="W24" s="184"/>
      <c r="X24" s="184"/>
      <c r="Y24" s="184"/>
      <c r="Z24" s="184"/>
      <c r="AA24" s="184"/>
      <c r="AB24" s="184"/>
      <c r="AC24" s="184"/>
      <c r="AD24" s="184" t="s">
        <v>235</v>
      </c>
      <c r="AE24" s="184"/>
    </row>
    <row r="25" spans="3:39">
      <c r="C25" s="185">
        <v>2</v>
      </c>
      <c r="D25" s="184">
        <v>1</v>
      </c>
      <c r="E25" s="184">
        <v>0.96794000000000002</v>
      </c>
      <c r="F25" s="184">
        <v>0.93690700000000005</v>
      </c>
      <c r="G25" s="184">
        <v>1</v>
      </c>
      <c r="H25" s="184">
        <v>0.78944599999999998</v>
      </c>
      <c r="I25" s="184">
        <v>0.62322500000000003</v>
      </c>
      <c r="J25" s="235" t="s">
        <v>352</v>
      </c>
      <c r="L25" s="184"/>
      <c r="O25" s="270">
        <f t="array" ref="O25:Q27">MMULT(O5:W7,D5:F13)</f>
        <v>7</v>
      </c>
      <c r="P25" s="271">
        <v>6.7415419999999999</v>
      </c>
      <c r="Q25" s="272">
        <v>6.5258570000000002</v>
      </c>
      <c r="R25" s="273">
        <f>SUMPRODUCT(D5:D13,D5:D13)</f>
        <v>7</v>
      </c>
      <c r="S25" s="273">
        <f>SUMPRODUCT(D5:D13, E5:E13)</f>
        <v>6.7415419999999999</v>
      </c>
      <c r="T25" s="273">
        <f>SUMPRODUCT(D5:D13, F5:F13)</f>
        <v>6.5258570000000002</v>
      </c>
      <c r="W25" s="237">
        <f t="array" ref="W25:Y27">MINVERSE(O25:Q27)</f>
        <v>2471.4120990417396</v>
      </c>
      <c r="X25" s="237">
        <v>-5162.9930146691449</v>
      </c>
      <c r="Y25" s="237">
        <v>2682.8123204058065</v>
      </c>
      <c r="AE25" s="14">
        <f t="array" ref="AE25:AM27">MMULT(W25:Y27, O5:W7)</f>
        <v>-12.590487068958737</v>
      </c>
      <c r="AF25" s="14">
        <v>-10.130646158738728</v>
      </c>
      <c r="AG25" s="14">
        <v>-12.509716902669425</v>
      </c>
      <c r="AH25" s="14">
        <v>-10.684862906826766</v>
      </c>
      <c r="AI25" s="14">
        <v>32.167025201056731</v>
      </c>
      <c r="AJ25" s="14">
        <v>-12.577135021374033</v>
      </c>
      <c r="AK25" s="14">
        <v>27.325822857506864</v>
      </c>
      <c r="AL25" s="14">
        <v>0</v>
      </c>
      <c r="AM25" s="14">
        <v>0</v>
      </c>
    </row>
    <row r="26" spans="3:39">
      <c r="C26" s="185">
        <v>3</v>
      </c>
      <c r="D26" s="184">
        <v>1</v>
      </c>
      <c r="E26" s="184">
        <v>0.935558</v>
      </c>
      <c r="F26" s="184">
        <v>0.87526899999999996</v>
      </c>
      <c r="G26" s="184">
        <v>1</v>
      </c>
      <c r="H26" s="184">
        <v>1.0579829999999999</v>
      </c>
      <c r="I26" s="184">
        <v>1.119329</v>
      </c>
      <c r="J26" s="235" t="s">
        <v>353</v>
      </c>
      <c r="O26" s="274">
        <v>6.7415419999999999</v>
      </c>
      <c r="P26" s="275">
        <v>6.5258576711540002</v>
      </c>
      <c r="Q26" s="276">
        <v>6.3484981697559997</v>
      </c>
      <c r="R26" s="273"/>
      <c r="S26" s="273">
        <f>SUMPRODUCT(E5:E13, E5:E13)</f>
        <v>6.5258576711540002</v>
      </c>
      <c r="T26" s="273">
        <f>SUMPRODUCT(E5:E13,F5:F13)</f>
        <v>6.3484981697559997</v>
      </c>
      <c r="W26" s="237">
        <v>-5162.9930146690713</v>
      </c>
      <c r="X26" s="237">
        <v>10817.736613480201</v>
      </c>
      <c r="Y26" s="237">
        <v>-5637.1561040995903</v>
      </c>
      <c r="AE26" s="14">
        <v>26.742740587963453</v>
      </c>
      <c r="AF26" s="14">
        <v>20.678939306470966</v>
      </c>
      <c r="AG26" s="14">
        <v>26.43594895932074</v>
      </c>
      <c r="AH26" s="14">
        <v>23.599029886095195</v>
      </c>
      <c r="AI26" s="14">
        <v>-63.284687536989168</v>
      </c>
      <c r="AJ26" s="14">
        <v>26.676765768026598</v>
      </c>
      <c r="AK26" s="14">
        <v>-60.848736970883692</v>
      </c>
      <c r="AL26" s="14">
        <v>0</v>
      </c>
      <c r="AM26" s="14">
        <v>0</v>
      </c>
    </row>
    <row r="27" spans="3:39">
      <c r="C27" s="185">
        <v>4</v>
      </c>
      <c r="D27" s="184">
        <v>1</v>
      </c>
      <c r="E27" s="184">
        <v>0.83306500000000006</v>
      </c>
      <c r="F27" s="184">
        <v>0.69399699999999998</v>
      </c>
      <c r="G27" s="184">
        <v>1</v>
      </c>
      <c r="H27" s="184">
        <v>0.78869100000000003</v>
      </c>
      <c r="I27" s="184">
        <v>0.62203399999999998</v>
      </c>
      <c r="J27" s="235" t="s">
        <v>353</v>
      </c>
      <c r="O27" s="277">
        <v>6.5258570000000002</v>
      </c>
      <c r="P27" s="278">
        <v>6.3484981697559997</v>
      </c>
      <c r="Q27" s="279">
        <v>6.2058645068229996</v>
      </c>
      <c r="R27" s="273"/>
      <c r="S27" s="273"/>
      <c r="T27" s="273">
        <f>SUMPRODUCT(F5:F13,F5:F13)</f>
        <v>6.2058645068229996</v>
      </c>
      <c r="W27" s="237">
        <v>2682.8123204057306</v>
      </c>
      <c r="X27" s="237">
        <v>-5637.156104099512</v>
      </c>
      <c r="Y27" s="237">
        <v>2945.7339309615754</v>
      </c>
      <c r="AE27" s="14">
        <v>-13.968111680374932</v>
      </c>
      <c r="AF27" s="14">
        <v>-10.3424599617897</v>
      </c>
      <c r="AG27" s="14">
        <v>-13.737818940934631</v>
      </c>
      <c r="AH27" s="14">
        <v>-12.764578014593553</v>
      </c>
      <c r="AI27" s="14">
        <v>31.025381429610889</v>
      </c>
      <c r="AJ27" s="14">
        <v>-13.914278492419271</v>
      </c>
      <c r="AK27" s="14">
        <v>33.701865660496878</v>
      </c>
      <c r="AL27" s="14">
        <v>0</v>
      </c>
      <c r="AM27" s="14">
        <v>0</v>
      </c>
    </row>
    <row r="28" spans="3:39">
      <c r="C28" s="185">
        <v>5</v>
      </c>
      <c r="D28" s="184">
        <v>1</v>
      </c>
      <c r="E28" s="184">
        <v>0.96472100000000005</v>
      </c>
      <c r="F28" s="184">
        <v>0.93068700000000004</v>
      </c>
      <c r="G28" s="184">
        <v>1</v>
      </c>
      <c r="H28" s="184">
        <v>1.0909580000000001</v>
      </c>
      <c r="I28" s="184">
        <v>1.1901900000000001</v>
      </c>
      <c r="J28" s="236"/>
      <c r="O28" s="280"/>
      <c r="P28" s="280"/>
      <c r="Q28" s="280"/>
      <c r="R28" s="280"/>
      <c r="S28" s="280"/>
      <c r="T28" s="280"/>
    </row>
    <row r="29" spans="3:39">
      <c r="C29" s="185">
        <v>6</v>
      </c>
      <c r="D29" s="184">
        <v>1</v>
      </c>
      <c r="E29" s="184">
        <v>1.0842179999999999</v>
      </c>
      <c r="F29" s="184">
        <v>1.175529</v>
      </c>
      <c r="G29" s="184">
        <v>0</v>
      </c>
      <c r="H29" s="184">
        <v>0</v>
      </c>
      <c r="I29" s="184">
        <v>0</v>
      </c>
      <c r="J29" s="236"/>
      <c r="N29" t="s">
        <v>219</v>
      </c>
      <c r="O29" s="280"/>
      <c r="P29" s="280"/>
      <c r="Q29" s="280"/>
      <c r="R29" s="280"/>
      <c r="S29" s="280"/>
      <c r="T29" s="280"/>
      <c r="V29" t="s">
        <v>223</v>
      </c>
      <c r="AD29" t="s">
        <v>225</v>
      </c>
    </row>
    <row r="30" spans="3:39">
      <c r="C30" s="185">
        <v>7</v>
      </c>
      <c r="D30" s="184">
        <v>0</v>
      </c>
      <c r="E30" s="184">
        <v>0</v>
      </c>
      <c r="F30" s="184">
        <v>0</v>
      </c>
      <c r="G30" s="184">
        <v>0</v>
      </c>
      <c r="H30" s="184">
        <v>0</v>
      </c>
      <c r="I30" s="184">
        <v>0</v>
      </c>
      <c r="J30" s="235" t="s">
        <v>354</v>
      </c>
      <c r="O30" s="281">
        <f t="array" ref="O30:Q32">MMULT(O8:W10,G5:I13)</f>
        <v>6</v>
      </c>
      <c r="P30" s="282">
        <v>5.311007</v>
      </c>
      <c r="Q30" s="283">
        <v>4.8415020000000002</v>
      </c>
      <c r="R30" s="284">
        <f>SUMPRODUCT(G5:G13,G5:G13)</f>
        <v>6</v>
      </c>
      <c r="S30" s="284">
        <f>SUMPRODUCT(G5:G13, H5:H13)</f>
        <v>5.311007</v>
      </c>
      <c r="T30" s="284">
        <f>SUMPRODUCT(G5:G13, I5:I13)</f>
        <v>4.8415020000000002</v>
      </c>
      <c r="W30">
        <f t="array" ref="W30:Y32">MINVERSE(O30:Q32)</f>
        <v>314.92393587078976</v>
      </c>
      <c r="X30">
        <v>-721.97245161640114</v>
      </c>
      <c r="Y30">
        <v>401.91187138147006</v>
      </c>
      <c r="AE30">
        <f t="array" ref="AE30:AM32">MMULT(W30:Y32, O8:W10)</f>
        <v>-9.1284357949575679</v>
      </c>
      <c r="AF30">
        <v>12.572855011673113</v>
      </c>
      <c r="AG30">
        <v>-4.5528021262549316</v>
      </c>
      <c r="AH30">
        <v>0.96096867386444274</v>
      </c>
      <c r="AI30">
        <v>-4.4863899640999705</v>
      </c>
      <c r="AJ30">
        <v>5.6338041997758523</v>
      </c>
      <c r="AK30">
        <v>0</v>
      </c>
      <c r="AL30">
        <v>0</v>
      </c>
      <c r="AM30">
        <v>0</v>
      </c>
    </row>
    <row r="31" spans="3:39">
      <c r="C31" s="185">
        <v>8</v>
      </c>
      <c r="D31" s="184">
        <v>0</v>
      </c>
      <c r="E31" s="184">
        <v>0</v>
      </c>
      <c r="F31" s="184">
        <v>0</v>
      </c>
      <c r="G31" s="184">
        <v>0</v>
      </c>
      <c r="H31" s="184">
        <v>0</v>
      </c>
      <c r="I31" s="184">
        <v>0</v>
      </c>
      <c r="J31" s="235" t="s">
        <v>355</v>
      </c>
      <c r="O31" s="285">
        <v>5.311007</v>
      </c>
      <c r="P31" s="286">
        <v>4.8414999707709994</v>
      </c>
      <c r="Q31" s="287">
        <v>4.5354877656520003</v>
      </c>
      <c r="R31" s="284"/>
      <c r="S31" s="284">
        <f>SUMPRODUCT(H5:H13, H5:H13)</f>
        <v>4.8414999707709994</v>
      </c>
      <c r="T31" s="284">
        <f>SUMPRODUCT(H5:H13,I5:I13)</f>
        <v>4.5354877656520003</v>
      </c>
      <c r="W31">
        <v>-721.97245161640126</v>
      </c>
      <c r="X31">
        <v>1663.7193209175473</v>
      </c>
      <c r="Y31">
        <v>-930.32911062102903</v>
      </c>
      <c r="AE31">
        <v>21.262619513103346</v>
      </c>
      <c r="AF31">
        <v>-27.071037019028836</v>
      </c>
      <c r="AG31">
        <v>11.639751437881841</v>
      </c>
      <c r="AH31">
        <v>-3.1300463764177948</v>
      </c>
      <c r="AI31">
        <v>11.491665321338814</v>
      </c>
      <c r="AJ31">
        <v>-14.19295287687828</v>
      </c>
      <c r="AK31">
        <v>0</v>
      </c>
      <c r="AL31">
        <v>0</v>
      </c>
      <c r="AM31">
        <v>0</v>
      </c>
    </row>
    <row r="32" spans="3:39">
      <c r="J32" s="235" t="s">
        <v>355</v>
      </c>
      <c r="O32" s="288">
        <v>4.8415020000000002</v>
      </c>
      <c r="P32" s="289">
        <v>4.5354877656520003</v>
      </c>
      <c r="Q32" s="290">
        <v>4.353671739188</v>
      </c>
      <c r="R32" s="284"/>
      <c r="S32" s="284"/>
      <c r="T32" s="284">
        <f>SUMPRODUCT(I5:I13,I5:I13)</f>
        <v>4.353671739188</v>
      </c>
      <c r="W32">
        <v>401.91187138147006</v>
      </c>
      <c r="X32">
        <v>-930.32911062102892</v>
      </c>
      <c r="Y32">
        <v>522.46455552909799</v>
      </c>
      <c r="AE32">
        <v>-11.805284042572282</v>
      </c>
      <c r="AF32">
        <v>14.321451697279741</v>
      </c>
      <c r="AG32">
        <v>-6.9197510622365712</v>
      </c>
      <c r="AH32">
        <v>2.4492164151319002</v>
      </c>
      <c r="AI32">
        <v>-6.8396078693529034</v>
      </c>
      <c r="AJ32">
        <v>8.7939748617507121</v>
      </c>
      <c r="AK32">
        <v>0</v>
      </c>
      <c r="AL32">
        <v>0</v>
      </c>
      <c r="AM32">
        <v>0</v>
      </c>
    </row>
    <row r="34" spans="7:50">
      <c r="AD34" s="184" t="s">
        <v>236</v>
      </c>
    </row>
    <row r="35" spans="7:50">
      <c r="N35" t="s">
        <v>333</v>
      </c>
      <c r="AE35" s="14">
        <f>SUMPRODUCT($W25:$Y25,$D5:$F5)</f>
        <v>-12.590487068958737</v>
      </c>
      <c r="AF35" s="14">
        <f>SUMPRODUCT($W25:$Y25,$D6:$F6)</f>
        <v>-10.130646158738728</v>
      </c>
      <c r="AG35" s="14">
        <f>SUMPRODUCT($W25:$Y25,$D7:$F7)</f>
        <v>-12.509716902669425</v>
      </c>
      <c r="AH35" s="14">
        <f>SUMPRODUCT($W25:$Y25,$D8:$F8)</f>
        <v>-10.684862906826766</v>
      </c>
      <c r="AI35" s="14">
        <f>SUMPRODUCT($W25:$Y25,$D9:$F9)</f>
        <v>32.167025201056731</v>
      </c>
      <c r="AJ35" s="14">
        <f>SUMPRODUCT($W25:$Y25,$D10:$F10)</f>
        <v>-12.577135021374033</v>
      </c>
      <c r="AK35" s="14">
        <f>SUMPRODUCT($W25:$Y25,$D11:$F11)</f>
        <v>27.325822857506864</v>
      </c>
      <c r="AL35" s="14">
        <f>SUMPRODUCT($W25:$Y25,$D12:$F12)</f>
        <v>0</v>
      </c>
      <c r="AM35" s="14">
        <f>SUMPRODUCT($W25:$Y25,$D13:$F13)</f>
        <v>0</v>
      </c>
    </row>
    <row r="36" spans="7:50">
      <c r="N36" t="s">
        <v>334</v>
      </c>
      <c r="AE36" s="14">
        <f>SUMPRODUCT($W26:$Y26,$D5:$F5)</f>
        <v>26.742740587963453</v>
      </c>
      <c r="AF36" s="14">
        <f>SUMPRODUCT($W26:$Y26,$D6:$F6)</f>
        <v>20.678939306470966</v>
      </c>
      <c r="AG36" s="14">
        <f>SUMPRODUCT($W26:$Y26,$D7:$F7)</f>
        <v>26.43594895932074</v>
      </c>
      <c r="AH36" s="14">
        <f>SUMPRODUCT($W26:$Y26,$D8:$F8)</f>
        <v>23.599029886095195</v>
      </c>
      <c r="AI36" s="14">
        <f>SUMPRODUCT($W26:$Y26,$D9:$F9)</f>
        <v>-63.284687536989168</v>
      </c>
      <c r="AJ36" s="14">
        <f>SUMPRODUCT($W26:$Y26,$D10:$F10)</f>
        <v>26.676765768026598</v>
      </c>
      <c r="AK36" s="14">
        <f>SUMPRODUCT($W26:$Y26,$D11:$F11)</f>
        <v>-60.848736970883692</v>
      </c>
      <c r="AL36" s="14">
        <f>SUMPRODUCT($W26:$Y26,$D12:$F12)</f>
        <v>0</v>
      </c>
      <c r="AM36" s="14">
        <f>SUMPRODUCT($W26:$Y26,$D13:$F13)</f>
        <v>0</v>
      </c>
    </row>
    <row r="37" spans="7:50">
      <c r="G37" s="185">
        <v>0</v>
      </c>
      <c r="H37" s="184">
        <v>6</v>
      </c>
      <c r="I37" s="184">
        <v>479.21029663000002</v>
      </c>
      <c r="J37" s="184">
        <v>39078.6171875</v>
      </c>
      <c r="K37" s="184">
        <v>0</v>
      </c>
      <c r="L37" s="184">
        <v>0</v>
      </c>
      <c r="M37" s="184">
        <v>0</v>
      </c>
      <c r="O37" s="252">
        <f t="array" ref="O37:Q39">MMULT(O5:W7,D5:F13)</f>
        <v>7</v>
      </c>
      <c r="P37" s="253">
        <v>6.7415419999999999</v>
      </c>
      <c r="Q37" s="254">
        <v>6.5258570000000002</v>
      </c>
      <c r="R37" s="255">
        <v>0</v>
      </c>
      <c r="S37" s="255">
        <v>0</v>
      </c>
      <c r="T37" s="255">
        <v>0</v>
      </c>
      <c r="V37" s="185">
        <v>0</v>
      </c>
      <c r="W37" s="238">
        <v>7</v>
      </c>
      <c r="X37" s="238">
        <v>688.30129999999997</v>
      </c>
      <c r="Y37" s="238">
        <v>68030.64</v>
      </c>
      <c r="Z37" s="238">
        <v>0</v>
      </c>
      <c r="AA37" s="238">
        <v>0</v>
      </c>
      <c r="AB37" s="238">
        <v>0</v>
      </c>
      <c r="AE37" s="14">
        <f>SUMPRODUCT($W27:$Y27,$D5:$F5)</f>
        <v>-13.968111680374932</v>
      </c>
      <c r="AF37" s="14">
        <f>SUMPRODUCT($W27:$Y27,$D7:$F7)</f>
        <v>-13.737818940934631</v>
      </c>
      <c r="AG37" s="14">
        <f>SUMPRODUCT($W27:$Y27,$D7:$F7)</f>
        <v>-13.737818940934631</v>
      </c>
      <c r="AH37" s="14">
        <f>SUMPRODUCT($W27:$Y27,$D8:$F8)</f>
        <v>-12.764578014593553</v>
      </c>
      <c r="AI37" s="14">
        <f>SUMPRODUCT($W27:$Y27,$D9:$F9)</f>
        <v>31.025381429610889</v>
      </c>
      <c r="AJ37" s="14">
        <f>SUMPRODUCT($W27:$Y27,$D10:$F10)</f>
        <v>-13.914278492419271</v>
      </c>
      <c r="AK37" s="14">
        <f>SUMPRODUCT($W27:$Y27,$D11:$F11)</f>
        <v>33.701865660496878</v>
      </c>
      <c r="AL37" s="14">
        <f>SUMPRODUCT($W27:$Y27,$D12:$F12)</f>
        <v>0</v>
      </c>
      <c r="AM37" s="14">
        <f>SUMPRODUCT($W27:$Y27,$D13:$F13)</f>
        <v>0</v>
      </c>
    </row>
    <row r="38" spans="7:50">
      <c r="G38" s="185">
        <v>1</v>
      </c>
      <c r="H38" s="184">
        <v>479.21029663000002</v>
      </c>
      <c r="I38" s="184">
        <v>39078.62109375</v>
      </c>
      <c r="J38" s="184">
        <v>3251857.75</v>
      </c>
      <c r="K38" s="184">
        <v>0</v>
      </c>
      <c r="L38" s="184">
        <v>0</v>
      </c>
      <c r="M38" s="184">
        <v>0</v>
      </c>
      <c r="O38" s="256">
        <v>6.7415419999999999</v>
      </c>
      <c r="P38" s="255">
        <v>6.5258576711540002</v>
      </c>
      <c r="Q38" s="257">
        <v>6.3484981697559997</v>
      </c>
      <c r="R38" s="255">
        <v>0</v>
      </c>
      <c r="S38" s="255">
        <v>0</v>
      </c>
      <c r="T38" s="255">
        <v>0</v>
      </c>
      <c r="V38" s="185">
        <v>1</v>
      </c>
      <c r="W38" s="238">
        <v>688.30127000000005</v>
      </c>
      <c r="X38" s="238">
        <v>68030.64</v>
      </c>
      <c r="Y38" s="238">
        <v>6756964</v>
      </c>
      <c r="Z38" s="238">
        <v>0</v>
      </c>
      <c r="AA38" s="238">
        <v>0</v>
      </c>
      <c r="AB38" s="238">
        <v>0</v>
      </c>
    </row>
    <row r="39" spans="7:50" ht="19">
      <c r="G39" s="185">
        <v>2</v>
      </c>
      <c r="H39" s="184">
        <v>39078.6171875</v>
      </c>
      <c r="I39" s="184">
        <v>3251857.75</v>
      </c>
      <c r="J39" s="184">
        <v>275889824</v>
      </c>
      <c r="K39" s="184">
        <v>0</v>
      </c>
      <c r="L39" s="184">
        <v>0</v>
      </c>
      <c r="M39" s="184">
        <v>0</v>
      </c>
      <c r="O39" s="258">
        <v>6.5258570000000002</v>
      </c>
      <c r="P39" s="259">
        <v>6.3484981697559997</v>
      </c>
      <c r="Q39" s="260">
        <v>6.2058645068229996</v>
      </c>
      <c r="R39" s="255">
        <v>0</v>
      </c>
      <c r="S39" s="255">
        <v>0</v>
      </c>
      <c r="T39" s="255">
        <v>0</v>
      </c>
      <c r="V39" s="185">
        <v>2</v>
      </c>
      <c r="W39" s="238">
        <v>68030.640625</v>
      </c>
      <c r="X39" s="238">
        <v>6756964</v>
      </c>
      <c r="Y39" s="238">
        <v>674201200</v>
      </c>
      <c r="Z39" s="238">
        <v>0</v>
      </c>
      <c r="AA39" s="238">
        <v>0</v>
      </c>
      <c r="AB39" s="238">
        <v>0</v>
      </c>
      <c r="AD39" s="203" t="s">
        <v>339</v>
      </c>
      <c r="AP39" s="239" t="s">
        <v>356</v>
      </c>
    </row>
    <row r="40" spans="7:50">
      <c r="G40" s="185">
        <v>3</v>
      </c>
      <c r="H40" s="184">
        <v>0</v>
      </c>
      <c r="I40" s="184">
        <v>0</v>
      </c>
      <c r="J40" s="184">
        <v>0</v>
      </c>
      <c r="K40" s="184">
        <v>5</v>
      </c>
      <c r="L40" s="184">
        <v>361.07067870999998</v>
      </c>
      <c r="M40" s="184">
        <v>27652.45703125</v>
      </c>
      <c r="O40" s="255">
        <v>0</v>
      </c>
      <c r="P40" s="255">
        <v>0</v>
      </c>
      <c r="Q40" s="255">
        <v>0</v>
      </c>
      <c r="R40" s="261">
        <f t="array" ref="R40:T42">MMULT(O8:W10,G5:I13)</f>
        <v>6</v>
      </c>
      <c r="S40" s="262">
        <v>5.311007</v>
      </c>
      <c r="T40" s="263">
        <v>4.8415020000000002</v>
      </c>
      <c r="V40" s="185">
        <v>3</v>
      </c>
      <c r="W40" s="238">
        <v>0</v>
      </c>
      <c r="X40" s="238">
        <v>0</v>
      </c>
      <c r="Y40" s="238">
        <v>0</v>
      </c>
      <c r="Z40" s="238">
        <v>4</v>
      </c>
      <c r="AA40" s="238">
        <v>379.14420000000001</v>
      </c>
      <c r="AB40" s="238">
        <v>36492.31</v>
      </c>
      <c r="AD40" t="s">
        <v>338</v>
      </c>
    </row>
    <row r="41" spans="7:50">
      <c r="G41" s="185">
        <v>4</v>
      </c>
      <c r="H41" s="184">
        <v>0</v>
      </c>
      <c r="I41" s="184">
        <v>0</v>
      </c>
      <c r="J41" s="184">
        <v>0</v>
      </c>
      <c r="K41" s="184">
        <v>361.07067870999998</v>
      </c>
      <c r="L41" s="184">
        <v>27652.45703125</v>
      </c>
      <c r="M41" s="184">
        <v>2214906</v>
      </c>
      <c r="O41" s="255">
        <v>0</v>
      </c>
      <c r="P41" s="255">
        <v>0</v>
      </c>
      <c r="Q41" s="255">
        <v>0</v>
      </c>
      <c r="R41" s="264">
        <v>5.311007</v>
      </c>
      <c r="S41" s="265">
        <v>4.8414999707709994</v>
      </c>
      <c r="T41" s="266">
        <v>4.5354877656520003</v>
      </c>
      <c r="V41" s="185">
        <v>4</v>
      </c>
      <c r="W41" s="238">
        <v>0</v>
      </c>
      <c r="X41" s="238">
        <v>0</v>
      </c>
      <c r="Y41" s="238">
        <v>0</v>
      </c>
      <c r="Z41" s="238">
        <v>379.144226</v>
      </c>
      <c r="AA41" s="238">
        <v>36492.31</v>
      </c>
      <c r="AB41" s="238">
        <v>3562434</v>
      </c>
      <c r="AD41" t="s">
        <v>336</v>
      </c>
      <c r="AE41">
        <f t="array" ref="AE41:AM46">MMULT(O45:T50,TRANSPOSE(D5:I13))</f>
        <v>-12.590487068958737</v>
      </c>
      <c r="AF41">
        <v>-10.130646158738728</v>
      </c>
      <c r="AG41">
        <v>-12.509716902669425</v>
      </c>
      <c r="AH41">
        <v>-10.684862906826766</v>
      </c>
      <c r="AI41">
        <v>32.167025201056731</v>
      </c>
      <c r="AJ41">
        <v>-12.577135021374033</v>
      </c>
      <c r="AK41">
        <v>27.325822857506864</v>
      </c>
      <c r="AL41">
        <v>0</v>
      </c>
      <c r="AM41">
        <v>0</v>
      </c>
      <c r="AO41" s="240">
        <v>0</v>
      </c>
      <c r="AP41" s="241">
        <v>-43.080776</v>
      </c>
      <c r="AQ41" s="242">
        <v>48.925201000000001</v>
      </c>
      <c r="AR41" s="242">
        <v>-5.8659739999999996</v>
      </c>
      <c r="AS41" s="242">
        <v>22.466946</v>
      </c>
      <c r="AT41" s="242">
        <v>-42.31955</v>
      </c>
      <c r="AU41" s="242">
        <v>35.048073000000002</v>
      </c>
      <c r="AV41" s="242">
        <v>-14.173924</v>
      </c>
      <c r="AW41" s="242">
        <v>0</v>
      </c>
      <c r="AX41" s="243">
        <v>0</v>
      </c>
    </row>
    <row r="42" spans="7:50">
      <c r="G42" s="185">
        <v>5</v>
      </c>
      <c r="H42" s="184">
        <v>0</v>
      </c>
      <c r="I42" s="184">
        <v>0</v>
      </c>
      <c r="J42" s="184">
        <v>0</v>
      </c>
      <c r="K42" s="184">
        <v>27652.45703125</v>
      </c>
      <c r="L42" s="184">
        <v>2214906</v>
      </c>
      <c r="M42" s="184">
        <v>183090432</v>
      </c>
      <c r="O42" s="255">
        <v>0</v>
      </c>
      <c r="P42" s="255">
        <v>0</v>
      </c>
      <c r="Q42" s="255">
        <v>0</v>
      </c>
      <c r="R42" s="267">
        <v>4.8415020000000002</v>
      </c>
      <c r="S42" s="268">
        <v>4.5354877656520003</v>
      </c>
      <c r="T42" s="269">
        <v>4.353671739188</v>
      </c>
      <c r="V42" s="185">
        <v>5</v>
      </c>
      <c r="W42" s="238">
        <v>0</v>
      </c>
      <c r="X42" s="238">
        <v>0</v>
      </c>
      <c r="Y42" s="238">
        <v>0</v>
      </c>
      <c r="Z42" s="238">
        <v>36492.3125</v>
      </c>
      <c r="AA42" s="238">
        <v>3562434</v>
      </c>
      <c r="AB42" s="238">
        <v>352255200</v>
      </c>
      <c r="AE42">
        <v>26.742740587963453</v>
      </c>
      <c r="AF42">
        <v>20.678939306470966</v>
      </c>
      <c r="AG42">
        <v>26.43594895932074</v>
      </c>
      <c r="AH42">
        <v>23.599029886095195</v>
      </c>
      <c r="AI42">
        <v>-63.284687536989168</v>
      </c>
      <c r="AJ42">
        <v>26.676765768026598</v>
      </c>
      <c r="AK42">
        <v>-60.848736970883692</v>
      </c>
      <c r="AL42">
        <v>0</v>
      </c>
      <c r="AM42">
        <v>0</v>
      </c>
      <c r="AO42" s="240">
        <v>1</v>
      </c>
      <c r="AP42" s="244">
        <v>0.90249599999999996</v>
      </c>
      <c r="AQ42" s="245">
        <v>-0.98172999999999999</v>
      </c>
      <c r="AR42" s="245">
        <v>0.110499</v>
      </c>
      <c r="AS42" s="245">
        <v>-0.48741800000000002</v>
      </c>
      <c r="AT42" s="245">
        <v>0.88593299999999997</v>
      </c>
      <c r="AU42" s="245">
        <v>-0.75249299999999997</v>
      </c>
      <c r="AV42" s="245">
        <v>0.322714</v>
      </c>
      <c r="AW42" s="245">
        <v>0</v>
      </c>
      <c r="AX42" s="246">
        <v>0</v>
      </c>
    </row>
    <row r="43" spans="7:50">
      <c r="AE43">
        <v>-13.968111680374932</v>
      </c>
      <c r="AF43">
        <v>-10.3424599617897</v>
      </c>
      <c r="AG43">
        <v>-13.737818940934631</v>
      </c>
      <c r="AH43">
        <v>-12.764578014593553</v>
      </c>
      <c r="AI43">
        <v>31.025381429610889</v>
      </c>
      <c r="AJ43">
        <v>-13.914278492419271</v>
      </c>
      <c r="AK43">
        <v>33.701865660496878</v>
      </c>
      <c r="AL43">
        <v>0</v>
      </c>
      <c r="AM43">
        <v>0</v>
      </c>
      <c r="AO43" s="240">
        <v>2</v>
      </c>
      <c r="AP43" s="247">
        <v>-4.6839999999999998E-3</v>
      </c>
      <c r="AQ43" s="248">
        <v>4.9129999999999998E-3</v>
      </c>
      <c r="AR43" s="248">
        <v>-5.0000000000000001E-4</v>
      </c>
      <c r="AS43" s="248">
        <v>2.6340000000000001E-3</v>
      </c>
      <c r="AT43" s="248">
        <v>-4.594E-3</v>
      </c>
      <c r="AU43" s="248">
        <v>4.0220000000000004E-3</v>
      </c>
      <c r="AV43" s="248">
        <v>-1.792E-3</v>
      </c>
      <c r="AW43" s="248">
        <v>0</v>
      </c>
      <c r="AX43" s="249">
        <v>0</v>
      </c>
    </row>
    <row r="44" spans="7:50">
      <c r="N44" t="s">
        <v>335</v>
      </c>
      <c r="AD44" t="s">
        <v>219</v>
      </c>
      <c r="AE44">
        <v>-9.1284357949575679</v>
      </c>
      <c r="AF44">
        <v>12.572855011673113</v>
      </c>
      <c r="AG44">
        <v>-4.5528021262549316</v>
      </c>
      <c r="AH44">
        <v>0.96096867386444274</v>
      </c>
      <c r="AI44">
        <v>-4.4863899640999705</v>
      </c>
      <c r="AJ44">
        <v>5.6338041997758523</v>
      </c>
      <c r="AK44">
        <v>0</v>
      </c>
      <c r="AL44">
        <v>0</v>
      </c>
      <c r="AM44">
        <v>0</v>
      </c>
      <c r="AO44" s="240">
        <v>3</v>
      </c>
      <c r="AP44" s="244">
        <v>-12.518749</v>
      </c>
      <c r="AQ44" s="245">
        <v>25.834292999999999</v>
      </c>
      <c r="AR44" s="245">
        <v>20.003639</v>
      </c>
      <c r="AS44" s="245">
        <v>-32.319180000000003</v>
      </c>
      <c r="AT44" s="245">
        <v>0</v>
      </c>
      <c r="AU44" s="245">
        <v>0</v>
      </c>
      <c r="AV44" s="245">
        <v>0</v>
      </c>
      <c r="AW44" s="245">
        <v>0</v>
      </c>
      <c r="AX44" s="246">
        <v>0</v>
      </c>
    </row>
    <row r="45" spans="7:50">
      <c r="O45">
        <f t="array" ref="O45:Q47">MINVERSE(O37:Q39)</f>
        <v>2471.4120990417396</v>
      </c>
      <c r="P45">
        <v>-5162.9930146691449</v>
      </c>
      <c r="Q45">
        <v>2682.8123204058065</v>
      </c>
      <c r="R45" s="191">
        <v>0</v>
      </c>
      <c r="S45" s="191">
        <v>0</v>
      </c>
      <c r="T45" s="191">
        <v>0</v>
      </c>
      <c r="W45">
        <f t="array" ref="W45:AB50">MINVERSE(O37:T42)</f>
        <v>2471.4120990417396</v>
      </c>
      <c r="X45">
        <v>-5162.9930146691449</v>
      </c>
      <c r="Y45">
        <v>2682.8123204058065</v>
      </c>
      <c r="Z45">
        <v>0</v>
      </c>
      <c r="AA45">
        <v>0</v>
      </c>
      <c r="AB45">
        <v>0</v>
      </c>
      <c r="AE45">
        <v>21.262619513103346</v>
      </c>
      <c r="AF45">
        <v>-27.071037019028836</v>
      </c>
      <c r="AG45">
        <v>11.639751437881841</v>
      </c>
      <c r="AH45">
        <v>-3.1300463764177948</v>
      </c>
      <c r="AI45">
        <v>11.491665321338814</v>
      </c>
      <c r="AJ45">
        <v>-14.19295287687828</v>
      </c>
      <c r="AK45">
        <v>0</v>
      </c>
      <c r="AL45">
        <v>0</v>
      </c>
      <c r="AM45">
        <v>0</v>
      </c>
      <c r="AO45" s="240">
        <v>4</v>
      </c>
      <c r="AP45" s="244">
        <v>0.26223600000000002</v>
      </c>
      <c r="AQ45" s="245">
        <v>-0.52577200000000002</v>
      </c>
      <c r="AR45" s="245">
        <v>-0.45647500000000002</v>
      </c>
      <c r="AS45" s="245">
        <v>0.72001099999999996</v>
      </c>
      <c r="AT45" s="245">
        <v>0</v>
      </c>
      <c r="AU45" s="245">
        <v>0</v>
      </c>
      <c r="AV45" s="245">
        <v>0</v>
      </c>
      <c r="AW45" s="245">
        <v>0</v>
      </c>
      <c r="AX45" s="246">
        <v>0</v>
      </c>
    </row>
    <row r="46" spans="7:50">
      <c r="O46">
        <v>-5162.9930146690713</v>
      </c>
      <c r="P46">
        <v>10817.736613480201</v>
      </c>
      <c r="Q46">
        <v>-5637.1561040995903</v>
      </c>
      <c r="R46" s="191">
        <v>0</v>
      </c>
      <c r="S46" s="191">
        <v>0</v>
      </c>
      <c r="T46" s="191">
        <v>0</v>
      </c>
      <c r="W46">
        <v>-5162.9930146690713</v>
      </c>
      <c r="X46">
        <v>10817.736613480201</v>
      </c>
      <c r="Y46">
        <v>-5637.1561040995903</v>
      </c>
      <c r="Z46">
        <v>0</v>
      </c>
      <c r="AA46">
        <v>0</v>
      </c>
      <c r="AB46">
        <v>0</v>
      </c>
      <c r="AE46">
        <v>-11.805284042572282</v>
      </c>
      <c r="AF46">
        <v>14.321451697279741</v>
      </c>
      <c r="AG46">
        <v>-6.9197510622365712</v>
      </c>
      <c r="AH46">
        <v>2.4492164151319002</v>
      </c>
      <c r="AI46">
        <v>-6.8396078693529034</v>
      </c>
      <c r="AJ46">
        <v>8.7939748617507121</v>
      </c>
      <c r="AK46">
        <v>0</v>
      </c>
      <c r="AL46">
        <v>0</v>
      </c>
      <c r="AM46">
        <v>0</v>
      </c>
      <c r="AO46" s="240">
        <v>5</v>
      </c>
      <c r="AP46" s="247">
        <v>-1.325E-3</v>
      </c>
      <c r="AQ46" s="248">
        <v>2.6580000000000002E-3</v>
      </c>
      <c r="AR46" s="248">
        <v>2.5769999999999999E-3</v>
      </c>
      <c r="AS46" s="248">
        <v>-3.9110000000000004E-3</v>
      </c>
      <c r="AT46" s="248">
        <v>0</v>
      </c>
      <c r="AU46" s="248">
        <v>0</v>
      </c>
      <c r="AV46" s="248">
        <v>0</v>
      </c>
      <c r="AW46" s="248">
        <v>0</v>
      </c>
      <c r="AX46" s="249">
        <v>0</v>
      </c>
    </row>
    <row r="47" spans="7:50">
      <c r="O47">
        <v>2682.8123204057306</v>
      </c>
      <c r="P47">
        <v>-5637.156104099512</v>
      </c>
      <c r="Q47">
        <v>2945.7339309615754</v>
      </c>
      <c r="R47" s="191">
        <v>0</v>
      </c>
      <c r="S47" s="191">
        <v>0</v>
      </c>
      <c r="T47" s="191">
        <v>0</v>
      </c>
      <c r="W47">
        <v>2682.8123204057306</v>
      </c>
      <c r="X47">
        <v>-5637.156104099512</v>
      </c>
      <c r="Y47">
        <v>2945.7339309615754</v>
      </c>
      <c r="Z47">
        <v>0</v>
      </c>
      <c r="AA47">
        <v>0</v>
      </c>
      <c r="AB47">
        <v>0</v>
      </c>
    </row>
    <row r="48" spans="7:50">
      <c r="O48" s="191">
        <v>0</v>
      </c>
      <c r="P48" s="191">
        <v>0</v>
      </c>
      <c r="Q48" s="191">
        <v>0</v>
      </c>
      <c r="R48">
        <f t="array" ref="R48:T50">MINVERSE(R40:T42)</f>
        <v>314.92393587078976</v>
      </c>
      <c r="S48">
        <v>-721.97245161640114</v>
      </c>
      <c r="T48">
        <v>401.91187138147006</v>
      </c>
      <c r="W48">
        <v>0</v>
      </c>
      <c r="X48">
        <v>0</v>
      </c>
      <c r="Y48">
        <v>0</v>
      </c>
      <c r="Z48">
        <v>314.92393587078976</v>
      </c>
      <c r="AA48">
        <v>-721.97245161640114</v>
      </c>
      <c r="AB48">
        <v>401.91187138147006</v>
      </c>
    </row>
    <row r="49" spans="12:39">
      <c r="O49" s="191">
        <v>0</v>
      </c>
      <c r="P49" s="191">
        <v>0</v>
      </c>
      <c r="Q49" s="191">
        <v>0</v>
      </c>
      <c r="R49">
        <v>-721.97245161640126</v>
      </c>
      <c r="S49">
        <v>1663.7193209175473</v>
      </c>
      <c r="T49">
        <v>-930.32911062102903</v>
      </c>
      <c r="W49">
        <v>0</v>
      </c>
      <c r="X49">
        <v>0</v>
      </c>
      <c r="Y49">
        <v>0</v>
      </c>
      <c r="Z49">
        <v>-721.97245161640126</v>
      </c>
      <c r="AA49">
        <v>1663.7193209175473</v>
      </c>
      <c r="AB49">
        <v>-930.32911062102903</v>
      </c>
      <c r="AE49">
        <f t="array" ref="AE49:AM54">MMULT(W45:AB50, TRANSPOSE(D5:I13))</f>
        <v>-12.590487068958737</v>
      </c>
      <c r="AF49">
        <v>-10.130646158738728</v>
      </c>
      <c r="AG49">
        <v>-12.509716902669425</v>
      </c>
      <c r="AH49">
        <v>-10.684862906826766</v>
      </c>
      <c r="AI49">
        <v>32.167025201056731</v>
      </c>
      <c r="AJ49">
        <v>-12.577135021374033</v>
      </c>
      <c r="AK49">
        <v>27.325822857506864</v>
      </c>
      <c r="AL49">
        <v>0</v>
      </c>
      <c r="AM49">
        <v>0</v>
      </c>
    </row>
    <row r="50" spans="12:39">
      <c r="O50" s="191">
        <v>0</v>
      </c>
      <c r="P50" s="191">
        <v>0</v>
      </c>
      <c r="Q50" s="191">
        <v>0</v>
      </c>
      <c r="R50">
        <v>401.91187138147006</v>
      </c>
      <c r="S50">
        <v>-930.32911062102892</v>
      </c>
      <c r="T50">
        <v>522.46455552909799</v>
      </c>
      <c r="W50">
        <v>0</v>
      </c>
      <c r="X50">
        <v>0</v>
      </c>
      <c r="Y50">
        <v>0</v>
      </c>
      <c r="Z50">
        <v>401.91187138147006</v>
      </c>
      <c r="AA50">
        <v>-930.32911062102892</v>
      </c>
      <c r="AB50">
        <v>522.46455552909799</v>
      </c>
      <c r="AE50">
        <v>26.742740587963453</v>
      </c>
      <c r="AF50">
        <v>20.678939306470966</v>
      </c>
      <c r="AG50">
        <v>26.43594895932074</v>
      </c>
      <c r="AH50">
        <v>23.599029886095195</v>
      </c>
      <c r="AI50">
        <v>-63.284687536989168</v>
      </c>
      <c r="AJ50">
        <v>26.676765768026598</v>
      </c>
      <c r="AK50">
        <v>-60.848736970883692</v>
      </c>
      <c r="AL50">
        <v>0</v>
      </c>
      <c r="AM50">
        <v>0</v>
      </c>
    </row>
    <row r="51" spans="12:39">
      <c r="AE51">
        <v>-13.968111680374932</v>
      </c>
      <c r="AF51">
        <v>-10.3424599617897</v>
      </c>
      <c r="AG51">
        <v>-13.737818940934631</v>
      </c>
      <c r="AH51">
        <v>-12.764578014593553</v>
      </c>
      <c r="AI51">
        <v>31.025381429610889</v>
      </c>
      <c r="AJ51">
        <v>-13.914278492419271</v>
      </c>
      <c r="AK51">
        <v>33.701865660496878</v>
      </c>
      <c r="AL51">
        <v>0</v>
      </c>
      <c r="AM51">
        <v>0</v>
      </c>
    </row>
    <row r="52" spans="12:39">
      <c r="AE52">
        <v>-9.1284357949575679</v>
      </c>
      <c r="AF52">
        <v>12.572855011673113</v>
      </c>
      <c r="AG52">
        <v>-4.5528021262549316</v>
      </c>
      <c r="AH52">
        <v>0.96096867386444274</v>
      </c>
      <c r="AI52">
        <v>-4.4863899640999705</v>
      </c>
      <c r="AJ52">
        <v>5.6338041997758523</v>
      </c>
      <c r="AK52">
        <v>0</v>
      </c>
      <c r="AL52">
        <v>0</v>
      </c>
      <c r="AM52">
        <v>0</v>
      </c>
    </row>
    <row r="53" spans="12:39">
      <c r="L53" t="s">
        <v>340</v>
      </c>
      <c r="M53">
        <v>3</v>
      </c>
      <c r="O53" s="204">
        <v>0</v>
      </c>
      <c r="P53" s="2">
        <v>1</v>
      </c>
      <c r="Q53" s="3">
        <v>2</v>
      </c>
      <c r="R53" s="2">
        <v>3</v>
      </c>
      <c r="S53" s="2">
        <v>4</v>
      </c>
      <c r="T53" s="3">
        <v>5</v>
      </c>
      <c r="U53" s="5"/>
      <c r="V53" s="5" t="s">
        <v>342</v>
      </c>
      <c r="W53" s="10" t="s">
        <v>343</v>
      </c>
      <c r="AE53">
        <v>21.262619513103346</v>
      </c>
      <c r="AF53">
        <v>-27.071037019028836</v>
      </c>
      <c r="AG53">
        <v>11.639751437881841</v>
      </c>
      <c r="AH53">
        <v>-3.1300463764177948</v>
      </c>
      <c r="AI53">
        <v>11.491665321338814</v>
      </c>
      <c r="AJ53">
        <v>-14.19295287687828</v>
      </c>
      <c r="AK53">
        <v>0</v>
      </c>
      <c r="AL53">
        <v>0</v>
      </c>
      <c r="AM53">
        <v>0</v>
      </c>
    </row>
    <row r="54" spans="12:39">
      <c r="L54" t="s">
        <v>341</v>
      </c>
      <c r="M54">
        <v>2</v>
      </c>
      <c r="O54" s="4">
        <v>6</v>
      </c>
      <c r="P54" s="5">
        <v>7</v>
      </c>
      <c r="Q54" s="6">
        <v>8</v>
      </c>
      <c r="R54" s="10">
        <v>9</v>
      </c>
      <c r="S54" s="10">
        <v>10</v>
      </c>
      <c r="T54" s="206">
        <v>11</v>
      </c>
      <c r="U54" s="5"/>
      <c r="V54" s="10">
        <v>0</v>
      </c>
      <c r="W54" s="10">
        <v>0</v>
      </c>
      <c r="X54" s="208" t="s">
        <v>351</v>
      </c>
      <c r="AE54">
        <v>-11.805284042572282</v>
      </c>
      <c r="AF54">
        <v>14.321451697279741</v>
      </c>
      <c r="AG54">
        <v>-6.9197510622365712</v>
      </c>
      <c r="AH54">
        <v>2.4492164151319002</v>
      </c>
      <c r="AI54">
        <v>-6.8396078693529034</v>
      </c>
      <c r="AJ54">
        <v>8.7939748617507121</v>
      </c>
      <c r="AK54">
        <v>0</v>
      </c>
      <c r="AL54">
        <v>0</v>
      </c>
      <c r="AM54">
        <v>0</v>
      </c>
    </row>
    <row r="55" spans="12:39">
      <c r="O55" s="7">
        <v>12</v>
      </c>
      <c r="P55" s="8">
        <v>13</v>
      </c>
      <c r="Q55" s="9">
        <v>14</v>
      </c>
      <c r="R55" s="10">
        <v>15</v>
      </c>
      <c r="S55" s="10">
        <v>16</v>
      </c>
      <c r="T55" s="206">
        <v>17</v>
      </c>
      <c r="U55" s="5"/>
      <c r="V55" s="5"/>
      <c r="W55" s="5"/>
    </row>
    <row r="56" spans="12:39">
      <c r="O56" s="4">
        <v>18</v>
      </c>
      <c r="P56" s="10">
        <v>19</v>
      </c>
      <c r="Q56" s="10">
        <v>20</v>
      </c>
      <c r="R56" s="205">
        <v>21</v>
      </c>
      <c r="S56" s="2">
        <v>22</v>
      </c>
      <c r="T56" s="3">
        <v>23</v>
      </c>
      <c r="U56" s="5"/>
      <c r="V56" s="5" t="s">
        <v>342</v>
      </c>
      <c r="W56" s="5" t="s">
        <v>343</v>
      </c>
    </row>
    <row r="57" spans="12:39">
      <c r="O57" s="4">
        <v>24</v>
      </c>
      <c r="P57" s="10">
        <v>25</v>
      </c>
      <c r="Q57" s="10">
        <v>26</v>
      </c>
      <c r="R57" s="4">
        <v>27</v>
      </c>
      <c r="S57" s="5"/>
      <c r="T57" s="6"/>
      <c r="U57" s="5"/>
      <c r="V57" s="5">
        <v>1</v>
      </c>
      <c r="W57" s="5">
        <v>21</v>
      </c>
      <c r="X57" t="s">
        <v>345</v>
      </c>
      <c r="Z57">
        <f>1*3^2*2 + 1*3</f>
        <v>21</v>
      </c>
    </row>
    <row r="58" spans="12:39">
      <c r="O58" s="7"/>
      <c r="P58" s="8"/>
      <c r="Q58" s="8"/>
      <c r="R58" s="7"/>
      <c r="S58" s="8"/>
      <c r="T58" s="9"/>
      <c r="U58" s="5"/>
      <c r="V58" s="5"/>
      <c r="W58" s="5"/>
    </row>
    <row r="59" spans="12:39">
      <c r="O59" s="5"/>
      <c r="P59" s="5"/>
      <c r="Q59" s="5"/>
      <c r="R59" s="5"/>
      <c r="S59" s="5"/>
      <c r="T59" s="5"/>
      <c r="U59" s="5"/>
      <c r="V59" s="5"/>
      <c r="W59" s="5"/>
    </row>
    <row r="60" spans="12:39">
      <c r="O60" s="5"/>
      <c r="P60" s="5"/>
      <c r="Q60" s="5"/>
      <c r="R60" s="5"/>
      <c r="S60" s="5"/>
      <c r="T60" s="5"/>
      <c r="U60" s="5"/>
      <c r="V60" s="5">
        <v>0</v>
      </c>
      <c r="W60" s="5">
        <f>V60+M54*M53^2+3</f>
        <v>21</v>
      </c>
    </row>
    <row r="61" spans="12:39">
      <c r="O61" s="5"/>
      <c r="P61" s="5"/>
      <c r="Q61" s="5"/>
      <c r="R61" s="5"/>
      <c r="S61" s="5"/>
      <c r="T61" s="5"/>
      <c r="U61" s="5"/>
      <c r="V61" s="5"/>
      <c r="W61" s="5"/>
    </row>
    <row r="63" spans="12:39">
      <c r="L63" t="s">
        <v>340</v>
      </c>
      <c r="M63">
        <v>3</v>
      </c>
      <c r="O63" s="209">
        <v>0</v>
      </c>
      <c r="P63" s="210">
        <v>1</v>
      </c>
      <c r="Q63" s="211">
        <v>2</v>
      </c>
      <c r="R63" s="2">
        <v>3</v>
      </c>
      <c r="S63" s="2">
        <v>4</v>
      </c>
      <c r="T63" s="2">
        <v>5</v>
      </c>
      <c r="U63" s="2">
        <v>6</v>
      </c>
      <c r="V63" s="2">
        <v>7</v>
      </c>
      <c r="W63" s="3">
        <v>8</v>
      </c>
      <c r="Y63" t="s">
        <v>342</v>
      </c>
      <c r="Z63" t="s">
        <v>343</v>
      </c>
    </row>
    <row r="64" spans="12:39">
      <c r="L64" t="s">
        <v>341</v>
      </c>
      <c r="M64">
        <v>3</v>
      </c>
      <c r="O64" s="170">
        <v>9</v>
      </c>
      <c r="P64" s="171">
        <v>10</v>
      </c>
      <c r="Q64" s="196">
        <v>11</v>
      </c>
      <c r="R64" s="10">
        <v>12</v>
      </c>
      <c r="S64" s="10">
        <v>13</v>
      </c>
      <c r="T64" s="10">
        <v>14</v>
      </c>
      <c r="U64" s="10">
        <v>15</v>
      </c>
      <c r="V64" s="10">
        <v>16</v>
      </c>
      <c r="W64" s="6">
        <v>17</v>
      </c>
      <c r="Y64">
        <v>0</v>
      </c>
      <c r="Z64">
        <v>0</v>
      </c>
      <c r="AA64" t="s">
        <v>346</v>
      </c>
      <c r="AC64">
        <f>0*3^2*3+0*3</f>
        <v>0</v>
      </c>
    </row>
    <row r="65" spans="15:35">
      <c r="O65" s="212">
        <v>18</v>
      </c>
      <c r="P65" s="197">
        <v>19</v>
      </c>
      <c r="Q65" s="213">
        <v>20</v>
      </c>
      <c r="R65" s="10">
        <v>21</v>
      </c>
      <c r="S65" s="10">
        <v>22</v>
      </c>
      <c r="T65" s="10">
        <v>23</v>
      </c>
      <c r="U65" s="10">
        <v>24</v>
      </c>
      <c r="V65" s="10">
        <v>25</v>
      </c>
      <c r="W65" s="6">
        <v>26</v>
      </c>
    </row>
    <row r="66" spans="15:35">
      <c r="O66" s="4">
        <v>27</v>
      </c>
      <c r="P66" s="10">
        <v>28</v>
      </c>
      <c r="Q66" s="10">
        <v>29</v>
      </c>
      <c r="R66" s="209">
        <v>30</v>
      </c>
      <c r="S66" s="210">
        <v>31</v>
      </c>
      <c r="T66" s="211">
        <v>32</v>
      </c>
      <c r="U66" s="10">
        <v>33</v>
      </c>
      <c r="V66" s="10">
        <v>34</v>
      </c>
      <c r="W66" s="6">
        <v>35</v>
      </c>
      <c r="Y66" t="s">
        <v>342</v>
      </c>
      <c r="Z66" t="s">
        <v>343</v>
      </c>
    </row>
    <row r="67" spans="15:35">
      <c r="O67" s="4">
        <v>36</v>
      </c>
      <c r="P67" s="10">
        <v>37</v>
      </c>
      <c r="Q67" s="10">
        <v>38</v>
      </c>
      <c r="R67" s="170">
        <v>39</v>
      </c>
      <c r="S67" s="171">
        <v>40</v>
      </c>
      <c r="T67" s="196">
        <v>41</v>
      </c>
      <c r="U67" s="10">
        <v>42</v>
      </c>
      <c r="V67" s="10">
        <v>43</v>
      </c>
      <c r="W67" s="6">
        <v>44</v>
      </c>
      <c r="Y67">
        <v>1</v>
      </c>
      <c r="Z67">
        <v>30</v>
      </c>
      <c r="AA67" t="s">
        <v>347</v>
      </c>
      <c r="AC67">
        <f>1*3^2*3+1*3</f>
        <v>30</v>
      </c>
    </row>
    <row r="68" spans="15:35">
      <c r="O68" s="4">
        <v>45</v>
      </c>
      <c r="P68" s="10">
        <v>46</v>
      </c>
      <c r="Q68" s="10">
        <v>47</v>
      </c>
      <c r="R68" s="212">
        <v>48</v>
      </c>
      <c r="S68" s="197">
        <v>49</v>
      </c>
      <c r="T68" s="213">
        <v>50</v>
      </c>
      <c r="U68" s="10">
        <v>51</v>
      </c>
      <c r="V68" s="10">
        <v>52</v>
      </c>
      <c r="W68" s="6">
        <v>53</v>
      </c>
    </row>
    <row r="69" spans="15:35">
      <c r="O69" s="4">
        <v>54</v>
      </c>
      <c r="P69" s="10">
        <v>55</v>
      </c>
      <c r="Q69" s="10">
        <v>56</v>
      </c>
      <c r="R69" s="189">
        <v>57</v>
      </c>
      <c r="S69" s="10">
        <v>58</v>
      </c>
      <c r="T69" s="10">
        <v>59</v>
      </c>
      <c r="U69" s="209">
        <v>60</v>
      </c>
      <c r="V69" s="210"/>
      <c r="W69" s="211"/>
      <c r="Y69" t="s">
        <v>344</v>
      </c>
      <c r="Z69" t="s">
        <v>343</v>
      </c>
    </row>
    <row r="70" spans="15:35">
      <c r="O70" s="4"/>
      <c r="P70" s="5"/>
      <c r="Q70" s="5"/>
      <c r="R70" s="5"/>
      <c r="S70" s="5"/>
      <c r="T70" s="5"/>
      <c r="U70" s="170"/>
      <c r="V70" s="171"/>
      <c r="W70" s="196"/>
      <c r="Y70">
        <v>2</v>
      </c>
      <c r="Z70">
        <v>60</v>
      </c>
      <c r="AA70" t="s">
        <v>348</v>
      </c>
      <c r="AC70">
        <f xml:space="preserve"> 2 * 3^2 * 3 + 2*3</f>
        <v>60</v>
      </c>
    </row>
    <row r="71" spans="15:35">
      <c r="O71" s="7"/>
      <c r="P71" s="8"/>
      <c r="Q71" s="8"/>
      <c r="R71" s="8"/>
      <c r="S71" s="8"/>
      <c r="T71" s="8"/>
      <c r="U71" s="212"/>
      <c r="V71" s="197"/>
      <c r="W71" s="213"/>
    </row>
    <row r="73" spans="15:35">
      <c r="T73" s="207" t="s">
        <v>340</v>
      </c>
      <c r="U73" s="207" t="s">
        <v>341</v>
      </c>
      <c r="V73" s="207">
        <v>0</v>
      </c>
      <c r="W73" s="207">
        <v>1</v>
      </c>
      <c r="X73" s="207">
        <v>2</v>
      </c>
      <c r="Y73" s="207">
        <v>3</v>
      </c>
      <c r="Z73" s="207">
        <v>4</v>
      </c>
      <c r="AA73" s="207">
        <v>5</v>
      </c>
      <c r="AB73" s="207"/>
      <c r="AC73" s="207" t="s">
        <v>349</v>
      </c>
      <c r="AD73" s="207" t="s">
        <v>350</v>
      </c>
      <c r="AE73" s="207"/>
      <c r="AF73" s="207"/>
      <c r="AG73" s="207"/>
      <c r="AH73" s="207"/>
      <c r="AI73" s="207"/>
    </row>
    <row r="74" spans="15:35">
      <c r="T74" s="207">
        <v>3</v>
      </c>
      <c r="U74" s="207">
        <v>2</v>
      </c>
      <c r="V74" s="207">
        <f>V$73*$T$74^2 *$U74 + V$73*$T$74</f>
        <v>0</v>
      </c>
      <c r="W74" s="207">
        <f>W$73*$T$74^2 *$U74 + W$73*$T$74</f>
        <v>21</v>
      </c>
      <c r="X74" s="207"/>
      <c r="Y74" s="207"/>
      <c r="Z74" s="207"/>
      <c r="AA74" s="207"/>
      <c r="AB74" s="207"/>
      <c r="AC74" s="207">
        <v>7</v>
      </c>
      <c r="AD74" s="207">
        <v>0</v>
      </c>
      <c r="AE74" s="207">
        <v>3</v>
      </c>
      <c r="AF74" s="207"/>
      <c r="AG74" s="207"/>
      <c r="AH74" s="207"/>
      <c r="AI74" s="207"/>
    </row>
    <row r="75" spans="15:35">
      <c r="T75" s="207"/>
      <c r="U75" s="207">
        <v>3</v>
      </c>
      <c r="V75" s="207">
        <f t="shared" ref="V75:AA78" si="2">V$73*$T$74^2 *$U75 + V$73*$T$74</f>
        <v>0</v>
      </c>
      <c r="W75" s="207">
        <f t="shared" si="2"/>
        <v>30</v>
      </c>
      <c r="X75" s="207">
        <f t="shared" si="2"/>
        <v>60</v>
      </c>
      <c r="Y75" s="207"/>
      <c r="Z75" s="207"/>
      <c r="AA75" s="207"/>
      <c r="AB75" s="207"/>
      <c r="AC75" s="207">
        <v>10</v>
      </c>
      <c r="AD75" s="207">
        <v>0</v>
      </c>
      <c r="AE75" s="207">
        <v>3</v>
      </c>
      <c r="AF75" s="207">
        <v>6</v>
      </c>
      <c r="AG75" s="207"/>
      <c r="AH75" s="207"/>
      <c r="AI75" s="207"/>
    </row>
    <row r="76" spans="15:35">
      <c r="T76" s="207"/>
      <c r="U76" s="207">
        <v>4</v>
      </c>
      <c r="V76" s="207">
        <f t="shared" si="2"/>
        <v>0</v>
      </c>
      <c r="W76" s="207">
        <f t="shared" si="2"/>
        <v>39</v>
      </c>
      <c r="X76" s="207">
        <f t="shared" si="2"/>
        <v>78</v>
      </c>
      <c r="Y76" s="207">
        <f t="shared" si="2"/>
        <v>117</v>
      </c>
      <c r="Z76" s="207"/>
      <c r="AA76" s="207"/>
      <c r="AB76" s="207"/>
      <c r="AC76" s="207">
        <v>13</v>
      </c>
      <c r="AD76" s="207">
        <v>0</v>
      </c>
      <c r="AE76" s="207">
        <v>3</v>
      </c>
      <c r="AF76" s="207">
        <v>6</v>
      </c>
      <c r="AG76" s="207">
        <v>9</v>
      </c>
      <c r="AH76" s="207"/>
      <c r="AI76" s="207"/>
    </row>
    <row r="77" spans="15:35">
      <c r="T77" s="207"/>
      <c r="U77" s="207">
        <v>5</v>
      </c>
      <c r="V77" s="207">
        <f t="shared" si="2"/>
        <v>0</v>
      </c>
      <c r="W77" s="207">
        <f t="shared" si="2"/>
        <v>48</v>
      </c>
      <c r="X77" s="207">
        <f t="shared" si="2"/>
        <v>96</v>
      </c>
      <c r="Y77" s="207">
        <f t="shared" si="2"/>
        <v>144</v>
      </c>
      <c r="Z77" s="207">
        <f t="shared" si="2"/>
        <v>192</v>
      </c>
      <c r="AA77" s="207"/>
      <c r="AB77" s="207"/>
      <c r="AC77" s="207">
        <v>16</v>
      </c>
      <c r="AD77" s="207">
        <v>0</v>
      </c>
      <c r="AE77" s="207">
        <v>3</v>
      </c>
      <c r="AF77" s="207">
        <v>6</v>
      </c>
      <c r="AG77" s="207">
        <v>9</v>
      </c>
      <c r="AH77" s="207">
        <v>12</v>
      </c>
      <c r="AI77" s="207"/>
    </row>
    <row r="78" spans="15:35">
      <c r="T78" s="207"/>
      <c r="U78" s="207">
        <v>6</v>
      </c>
      <c r="V78" s="207">
        <f t="shared" si="2"/>
        <v>0</v>
      </c>
      <c r="W78" s="207">
        <f t="shared" si="2"/>
        <v>57</v>
      </c>
      <c r="X78" s="207">
        <f t="shared" si="2"/>
        <v>114</v>
      </c>
      <c r="Y78" s="207">
        <f t="shared" si="2"/>
        <v>171</v>
      </c>
      <c r="Z78" s="207">
        <f t="shared" si="2"/>
        <v>228</v>
      </c>
      <c r="AA78" s="207">
        <f t="shared" si="2"/>
        <v>285</v>
      </c>
      <c r="AB78" s="207"/>
      <c r="AC78" s="207">
        <v>19</v>
      </c>
      <c r="AD78" s="207">
        <v>0</v>
      </c>
      <c r="AE78" s="207">
        <v>3</v>
      </c>
      <c r="AF78" s="207">
        <v>6</v>
      </c>
      <c r="AG78" s="207">
        <v>9</v>
      </c>
      <c r="AH78" s="207">
        <v>12</v>
      </c>
      <c r="AI78" s="207">
        <v>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E0343-37B9-6845-844F-8010BCB38383}">
  <dimension ref="A1:R50"/>
  <sheetViews>
    <sheetView topLeftCell="B1" zoomScale="120" zoomScaleNormal="120" workbookViewId="0">
      <selection activeCell="H29" sqref="H29"/>
    </sheetView>
  </sheetViews>
  <sheetFormatPr baseColWidth="10" defaultRowHeight="16"/>
  <cols>
    <col min="6" max="7" width="11.83203125" bestFit="1" customWidth="1"/>
    <col min="8" max="8" width="13" bestFit="1" customWidth="1"/>
    <col min="9" max="9" width="13.6640625" bestFit="1" customWidth="1"/>
    <col min="10" max="10" width="13.33203125" bestFit="1" customWidth="1"/>
    <col min="11" max="11" width="11.33203125" customWidth="1"/>
    <col min="14" max="16" width="11.83203125" bestFit="1" customWidth="1"/>
    <col min="17" max="17" width="13.6640625" bestFit="1" customWidth="1"/>
    <col min="18" max="18" width="13.33203125" bestFit="1" customWidth="1"/>
  </cols>
  <sheetData>
    <row r="1" spans="1:18">
      <c r="A1" t="s">
        <v>392</v>
      </c>
    </row>
    <row r="2" spans="1:18">
      <c r="B2" t="s">
        <v>187</v>
      </c>
      <c r="C2">
        <v>1000</v>
      </c>
      <c r="E2" t="s">
        <v>391</v>
      </c>
      <c r="M2" t="s">
        <v>393</v>
      </c>
    </row>
    <row r="3" spans="1:18">
      <c r="B3" t="s">
        <v>186</v>
      </c>
      <c r="C3">
        <v>100</v>
      </c>
      <c r="E3" t="s">
        <v>390</v>
      </c>
      <c r="F3" t="s">
        <v>398</v>
      </c>
      <c r="G3" s="1" t="s">
        <v>395</v>
      </c>
      <c r="H3" s="3" t="s">
        <v>396</v>
      </c>
      <c r="I3" s="1" t="s">
        <v>388</v>
      </c>
      <c r="J3" s="3" t="s">
        <v>389</v>
      </c>
      <c r="K3" s="5"/>
      <c r="M3" t="s">
        <v>390</v>
      </c>
      <c r="N3" t="s">
        <v>398</v>
      </c>
      <c r="O3" s="1" t="s">
        <v>395</v>
      </c>
      <c r="P3" s="3" t="s">
        <v>396</v>
      </c>
      <c r="Q3" s="1" t="s">
        <v>388</v>
      </c>
      <c r="R3" s="3" t="s">
        <v>389</v>
      </c>
    </row>
    <row r="4" spans="1:18">
      <c r="B4" t="s">
        <v>383</v>
      </c>
      <c r="C4">
        <v>100</v>
      </c>
      <c r="E4">
        <v>0</v>
      </c>
      <c r="F4" s="280">
        <v>16.825552734375002</v>
      </c>
      <c r="G4" s="331">
        <v>17.394136445002001</v>
      </c>
      <c r="H4" s="332">
        <v>17.491333843907999</v>
      </c>
      <c r="I4" s="331">
        <v>64.538002014160099</v>
      </c>
      <c r="J4" s="332">
        <v>22.299766540527301</v>
      </c>
      <c r="K4" s="341"/>
      <c r="M4">
        <v>0</v>
      </c>
      <c r="N4" s="280">
        <v>16.130609374999999</v>
      </c>
      <c r="O4" s="331">
        <v>16.6489049698583</v>
      </c>
      <c r="P4" s="337">
        <v>9.8673342775172905</v>
      </c>
      <c r="Q4" s="331">
        <v>83.019018173217702</v>
      </c>
      <c r="R4" s="332">
        <v>386.39211654663001</v>
      </c>
    </row>
    <row r="5" spans="1:18">
      <c r="B5" t="s">
        <v>384</v>
      </c>
      <c r="C5">
        <v>0.03</v>
      </c>
      <c r="E5">
        <v>1</v>
      </c>
      <c r="F5" s="280">
        <v>16.268913085937498</v>
      </c>
      <c r="G5" s="331">
        <v>16.704966273944098</v>
      </c>
      <c r="H5" s="332">
        <v>16.4614865944306</v>
      </c>
      <c r="I5" s="331">
        <v>74.992179870605398</v>
      </c>
      <c r="J5" s="332">
        <v>115.013122558593</v>
      </c>
      <c r="K5" s="341"/>
      <c r="M5">
        <v>1</v>
      </c>
      <c r="N5" s="280">
        <v>17.537388671875</v>
      </c>
      <c r="O5" s="331">
        <v>17.992906005936401</v>
      </c>
      <c r="P5" s="337">
        <v>11.030180683762101</v>
      </c>
      <c r="Q5" s="331">
        <v>73.932886123657198</v>
      </c>
      <c r="R5" s="332">
        <v>25.5029201507568</v>
      </c>
    </row>
    <row r="6" spans="1:18">
      <c r="B6" t="s">
        <v>385</v>
      </c>
      <c r="C6">
        <v>0.3</v>
      </c>
      <c r="E6">
        <v>2</v>
      </c>
      <c r="F6" s="280">
        <v>16.835359374999999</v>
      </c>
      <c r="G6" s="331">
        <v>17.581295132722701</v>
      </c>
      <c r="H6" s="332">
        <v>17.538311935866201</v>
      </c>
      <c r="I6" s="331">
        <v>76.410055160522404</v>
      </c>
      <c r="J6" s="332">
        <v>110.597848892211</v>
      </c>
      <c r="K6" s="341"/>
      <c r="M6">
        <v>2</v>
      </c>
      <c r="N6" s="280">
        <v>15.78653515625</v>
      </c>
      <c r="O6" s="331">
        <v>16.4250053529449</v>
      </c>
      <c r="P6" s="337">
        <v>10.3791475073894</v>
      </c>
      <c r="Q6" s="331">
        <v>63.900232315063398</v>
      </c>
      <c r="R6" s="332">
        <v>22.055149078369102</v>
      </c>
    </row>
    <row r="7" spans="1:18">
      <c r="B7" t="s">
        <v>386</v>
      </c>
      <c r="C7">
        <v>1</v>
      </c>
      <c r="E7">
        <v>3</v>
      </c>
      <c r="F7" s="280">
        <v>16.516439453124999</v>
      </c>
      <c r="G7" s="331">
        <v>17.2750296042896</v>
      </c>
      <c r="H7" s="332">
        <v>17.098623549669998</v>
      </c>
      <c r="I7" s="331">
        <v>63.768863677978501</v>
      </c>
      <c r="J7" s="332">
        <v>24.997949600219702</v>
      </c>
      <c r="K7" s="341"/>
      <c r="M7">
        <v>3</v>
      </c>
      <c r="N7" s="280">
        <v>15.711134765624999</v>
      </c>
      <c r="O7" s="331">
        <v>16.846900249863701</v>
      </c>
      <c r="P7" s="337">
        <v>10.057210899735299</v>
      </c>
      <c r="Q7" s="331">
        <v>60.110092163085902</v>
      </c>
      <c r="R7" s="332">
        <v>19.670009613037099</v>
      </c>
    </row>
    <row r="8" spans="1:18">
      <c r="B8" t="s">
        <v>387</v>
      </c>
      <c r="C8">
        <v>110</v>
      </c>
      <c r="E8">
        <v>4</v>
      </c>
      <c r="F8" s="280">
        <v>16.018705078124999</v>
      </c>
      <c r="G8" s="331">
        <v>16.886181432491</v>
      </c>
      <c r="H8" s="332">
        <v>16.954110269532801</v>
      </c>
      <c r="I8" s="331">
        <v>92.885971069335895</v>
      </c>
      <c r="J8" s="332">
        <v>40.239095687866197</v>
      </c>
      <c r="K8" s="341"/>
      <c r="M8">
        <v>4</v>
      </c>
      <c r="N8" s="280">
        <v>16.033840820312498</v>
      </c>
      <c r="O8" s="331">
        <v>16.581698572302201</v>
      </c>
      <c r="P8" s="337">
        <v>9.8616836292160901</v>
      </c>
      <c r="Q8" s="331">
        <v>66.103935241699205</v>
      </c>
      <c r="R8" s="332">
        <v>26.732683181762599</v>
      </c>
    </row>
    <row r="9" spans="1:18">
      <c r="E9">
        <v>5</v>
      </c>
      <c r="F9" s="280">
        <v>16.149667968749998</v>
      </c>
      <c r="G9" s="331">
        <v>16.4379311621204</v>
      </c>
      <c r="H9" s="332">
        <v>16.509269132518799</v>
      </c>
      <c r="I9" s="331">
        <v>64.640998840332003</v>
      </c>
      <c r="J9" s="332">
        <v>24.292945861816399</v>
      </c>
      <c r="K9" s="341"/>
      <c r="M9">
        <v>5</v>
      </c>
      <c r="N9" s="280">
        <v>16.239390624999999</v>
      </c>
      <c r="O9" s="331">
        <v>16.735127146200099</v>
      </c>
      <c r="P9" s="337">
        <v>10.0419147080312</v>
      </c>
      <c r="Q9" s="331">
        <v>71.358919143676701</v>
      </c>
      <c r="R9" s="332">
        <v>22.525072097778299</v>
      </c>
    </row>
    <row r="10" spans="1:18">
      <c r="E10">
        <v>6</v>
      </c>
      <c r="F10" s="280">
        <v>15.78678515625</v>
      </c>
      <c r="G10" s="331">
        <v>16.318494342291601</v>
      </c>
      <c r="H10" s="337">
        <v>10.342123460019801</v>
      </c>
      <c r="I10" s="331">
        <v>66.852092742919893</v>
      </c>
      <c r="J10" s="332">
        <v>20.862817764282202</v>
      </c>
      <c r="K10" s="341"/>
      <c r="M10">
        <v>6</v>
      </c>
      <c r="N10" s="280">
        <v>16.1861591796875</v>
      </c>
      <c r="O10" s="331">
        <v>16.768425748870701</v>
      </c>
      <c r="P10" s="337">
        <v>10.037581047386899</v>
      </c>
      <c r="Q10" s="331">
        <v>65.728902816772404</v>
      </c>
      <c r="R10" s="332">
        <v>22.307872772216701</v>
      </c>
    </row>
    <row r="11" spans="1:18">
      <c r="E11">
        <v>7</v>
      </c>
      <c r="F11" s="280">
        <v>15.961197265625</v>
      </c>
      <c r="G11" s="331">
        <v>16.4367596386302</v>
      </c>
      <c r="H11" s="332">
        <v>16.477524751011899</v>
      </c>
      <c r="I11" s="331">
        <v>60.185909271240199</v>
      </c>
      <c r="J11" s="332">
        <v>26.320934295654201</v>
      </c>
      <c r="K11" s="341"/>
      <c r="M11">
        <v>7</v>
      </c>
      <c r="N11" s="280">
        <v>17.149158203125001</v>
      </c>
      <c r="O11" s="331">
        <v>17.8259990542835</v>
      </c>
      <c r="P11" s="337">
        <v>9.9140585393859304</v>
      </c>
      <c r="Q11" s="331">
        <v>69.764137268066406</v>
      </c>
      <c r="R11" s="332">
        <v>20.201921463012599</v>
      </c>
    </row>
    <row r="12" spans="1:18">
      <c r="E12">
        <v>8</v>
      </c>
      <c r="F12" s="280">
        <v>16.51069140625</v>
      </c>
      <c r="G12" s="331">
        <v>17.175799612127999</v>
      </c>
      <c r="H12" s="332">
        <v>16.6932842322074</v>
      </c>
      <c r="I12" s="331">
        <v>83.389043807983398</v>
      </c>
      <c r="J12" s="332">
        <v>20.761013031005799</v>
      </c>
      <c r="K12" s="341"/>
      <c r="M12">
        <v>8</v>
      </c>
      <c r="N12" s="280">
        <v>16.04495703125</v>
      </c>
      <c r="O12" s="331">
        <v>16.741691582823599</v>
      </c>
      <c r="P12" s="337">
        <v>10.1125849100401</v>
      </c>
      <c r="Q12" s="331">
        <v>66.657066345214801</v>
      </c>
      <c r="R12" s="332">
        <v>21.7230319976806</v>
      </c>
    </row>
    <row r="13" spans="1:18">
      <c r="E13">
        <v>9</v>
      </c>
      <c r="F13" s="280">
        <v>15.573169921874999</v>
      </c>
      <c r="G13" s="331">
        <v>16.4581516575618</v>
      </c>
      <c r="H13" s="337">
        <v>14.804713193200801</v>
      </c>
      <c r="I13" s="331">
        <v>60.730934143066399</v>
      </c>
      <c r="J13" s="332">
        <v>20.868062973022401</v>
      </c>
      <c r="K13" s="341"/>
      <c r="M13">
        <v>9</v>
      </c>
      <c r="N13" s="280">
        <v>17.017191406249999</v>
      </c>
      <c r="O13" s="331">
        <v>17.039198020628199</v>
      </c>
      <c r="P13" s="337">
        <v>10.730055890956899</v>
      </c>
      <c r="Q13" s="331">
        <v>60.409069061279297</v>
      </c>
      <c r="R13" s="332">
        <v>20.854711532592699</v>
      </c>
    </row>
    <row r="14" spans="1:18">
      <c r="E14">
        <v>10</v>
      </c>
      <c r="F14" s="280">
        <v>15.982466796875</v>
      </c>
      <c r="G14" s="331">
        <v>16.636449722618099</v>
      </c>
      <c r="H14" s="332">
        <v>16.672940726799499</v>
      </c>
      <c r="I14" s="331">
        <v>85.712671279907198</v>
      </c>
      <c r="J14" s="332">
        <v>22.5579738616943</v>
      </c>
      <c r="K14" s="341"/>
      <c r="M14">
        <v>10</v>
      </c>
      <c r="N14" s="280">
        <v>15.376697265624999</v>
      </c>
      <c r="O14" s="331">
        <v>16.026911908269302</v>
      </c>
      <c r="P14" s="337">
        <v>10.586300196010001</v>
      </c>
      <c r="Q14" s="331">
        <v>61.006069183349602</v>
      </c>
      <c r="R14" s="332">
        <v>19.522905349731399</v>
      </c>
    </row>
    <row r="15" spans="1:18">
      <c r="E15">
        <v>11</v>
      </c>
      <c r="F15" s="280">
        <v>16.9012109375</v>
      </c>
      <c r="G15" s="331">
        <v>17.468500851083501</v>
      </c>
      <c r="H15" s="332">
        <v>17.526077325549899</v>
      </c>
      <c r="I15" s="331">
        <v>66.996812820434499</v>
      </c>
      <c r="J15" s="332">
        <v>22.620916366577099</v>
      </c>
      <c r="K15" s="341"/>
      <c r="M15">
        <v>11</v>
      </c>
      <c r="N15" s="280">
        <v>16.154896484375001</v>
      </c>
      <c r="O15" s="331">
        <v>16.791678537612601</v>
      </c>
      <c r="P15" s="337">
        <v>10.5676915216373</v>
      </c>
      <c r="Q15" s="331">
        <v>58.816909790038999</v>
      </c>
      <c r="R15" s="332">
        <v>19.3011760711669</v>
      </c>
    </row>
    <row r="16" spans="1:18">
      <c r="E16">
        <v>12</v>
      </c>
      <c r="F16" s="280">
        <v>15.926211914062501</v>
      </c>
      <c r="G16" s="331">
        <v>16.585215095312002</v>
      </c>
      <c r="H16" s="332">
        <v>16.506551198021501</v>
      </c>
      <c r="I16" s="331">
        <v>63.786983489990199</v>
      </c>
      <c r="J16" s="332">
        <v>23.446083068847599</v>
      </c>
      <c r="K16" s="341"/>
      <c r="M16">
        <v>12</v>
      </c>
      <c r="N16" s="280">
        <v>15.6941015625</v>
      </c>
      <c r="O16" s="331">
        <v>16.864252465293099</v>
      </c>
      <c r="P16" s="337">
        <v>9.9817149972162298</v>
      </c>
      <c r="Q16" s="331">
        <v>66.965818405151296</v>
      </c>
      <c r="R16" s="332">
        <v>20.4260349273681</v>
      </c>
    </row>
    <row r="17" spans="2:18">
      <c r="E17">
        <v>13</v>
      </c>
      <c r="F17" s="280">
        <v>14.929631835937499</v>
      </c>
      <c r="G17" s="331">
        <v>16.1741626482954</v>
      </c>
      <c r="H17" s="332">
        <v>16.226955401843401</v>
      </c>
      <c r="I17" s="331">
        <v>69.040060043334904</v>
      </c>
      <c r="J17" s="332">
        <v>25.651931762695298</v>
      </c>
      <c r="K17" s="341"/>
      <c r="M17">
        <v>13</v>
      </c>
      <c r="N17" s="280">
        <v>15.594630859375</v>
      </c>
      <c r="O17" s="331">
        <v>16.692200572978901</v>
      </c>
      <c r="P17" s="337">
        <v>9.9566492758732092</v>
      </c>
      <c r="Q17" s="331">
        <v>79.248905181884695</v>
      </c>
      <c r="R17" s="332">
        <v>126.987695693969</v>
      </c>
    </row>
    <row r="18" spans="2:18">
      <c r="E18">
        <v>14</v>
      </c>
      <c r="F18" s="280">
        <v>16.431480468749999</v>
      </c>
      <c r="G18" s="331">
        <v>16.572367387702499</v>
      </c>
      <c r="H18" s="332">
        <v>16.7280355240059</v>
      </c>
      <c r="I18" s="331">
        <v>64.714908599853501</v>
      </c>
      <c r="J18" s="332">
        <v>21.228075027465799</v>
      </c>
      <c r="K18" s="341"/>
      <c r="M18">
        <v>14</v>
      </c>
      <c r="N18" s="280">
        <v>16.532789062500001</v>
      </c>
      <c r="O18" s="331">
        <v>17.320818599905198</v>
      </c>
      <c r="P18" s="337">
        <v>9.9637321116412192</v>
      </c>
      <c r="Q18" s="331">
        <v>88.011026382446204</v>
      </c>
      <c r="R18" s="332">
        <v>22.9098796844482</v>
      </c>
    </row>
    <row r="19" spans="2:18">
      <c r="E19">
        <v>15</v>
      </c>
      <c r="F19" s="280">
        <v>16.551244140624998</v>
      </c>
      <c r="G19" s="331">
        <v>17.420866705970798</v>
      </c>
      <c r="H19" s="332">
        <v>17.481491094051002</v>
      </c>
      <c r="I19" s="331">
        <v>65.454006195068303</v>
      </c>
      <c r="J19" s="332">
        <v>22.05491065979</v>
      </c>
      <c r="K19" s="341"/>
      <c r="M19">
        <v>15</v>
      </c>
      <c r="N19" s="280">
        <v>16.4492890625</v>
      </c>
      <c r="O19" s="331">
        <v>17.025344755356201</v>
      </c>
      <c r="P19" s="337">
        <v>11.3079030186253</v>
      </c>
      <c r="Q19" s="331">
        <v>59.128761291503899</v>
      </c>
      <c r="R19" s="332">
        <v>21.2860107421875</v>
      </c>
    </row>
    <row r="20" spans="2:18">
      <c r="E20">
        <v>16</v>
      </c>
      <c r="F20" s="280">
        <v>16.595281249999999</v>
      </c>
      <c r="G20" s="331">
        <v>17.0698743632198</v>
      </c>
      <c r="H20" s="332">
        <v>17.116360415312101</v>
      </c>
      <c r="I20" s="331">
        <v>64.355134963989201</v>
      </c>
      <c r="J20" s="332">
        <v>23.231029510498001</v>
      </c>
      <c r="K20" s="341"/>
      <c r="M20">
        <v>16</v>
      </c>
      <c r="N20" s="280">
        <v>15.1220869140625</v>
      </c>
      <c r="O20" s="331">
        <v>16.463265357596601</v>
      </c>
      <c r="P20" s="337">
        <v>9.8579855200652595</v>
      </c>
      <c r="Q20" s="331">
        <v>62.068223953246999</v>
      </c>
      <c r="R20" s="332">
        <v>20.700931549072202</v>
      </c>
    </row>
    <row r="21" spans="2:18">
      <c r="E21">
        <v>17</v>
      </c>
      <c r="F21" s="280">
        <v>15.155852539062501</v>
      </c>
      <c r="G21" s="331">
        <v>15.871774862614901</v>
      </c>
      <c r="H21" s="337">
        <v>9.9014041331523099</v>
      </c>
      <c r="I21" s="331">
        <v>55.439233779907198</v>
      </c>
      <c r="J21" s="332">
        <v>19.293785095214801</v>
      </c>
      <c r="K21" s="341"/>
      <c r="M21">
        <v>17</v>
      </c>
      <c r="N21" s="280">
        <v>15.601322265625001</v>
      </c>
      <c r="O21" s="331">
        <v>16.440918547020502</v>
      </c>
      <c r="P21" s="337">
        <v>10.005557452781501</v>
      </c>
      <c r="Q21" s="331">
        <v>71.007013320922795</v>
      </c>
      <c r="R21" s="332">
        <v>19.9050903320312</v>
      </c>
    </row>
    <row r="22" spans="2:18">
      <c r="E22">
        <v>18</v>
      </c>
      <c r="F22" s="280">
        <v>16.550371093750002</v>
      </c>
      <c r="G22" s="331">
        <v>17.1557548452102</v>
      </c>
      <c r="H22" s="337">
        <v>9.9338279982835491</v>
      </c>
      <c r="I22" s="331">
        <v>60.573101043701101</v>
      </c>
      <c r="J22" s="332">
        <v>16.715049743652301</v>
      </c>
      <c r="K22" s="341"/>
      <c r="M22">
        <v>18</v>
      </c>
      <c r="N22" s="280">
        <v>16.2368876953125</v>
      </c>
      <c r="O22" s="331">
        <v>16.911462909410201</v>
      </c>
      <c r="P22" s="337">
        <v>10.2061525386656</v>
      </c>
      <c r="Q22" s="331">
        <v>87.040901184082003</v>
      </c>
      <c r="R22" s="332">
        <v>19.4380283355712</v>
      </c>
    </row>
    <row r="23" spans="2:18">
      <c r="E23">
        <v>19</v>
      </c>
      <c r="F23" s="280">
        <v>15.660082031250001</v>
      </c>
      <c r="G23" s="331">
        <v>16.679776566365</v>
      </c>
      <c r="H23" s="337">
        <v>11.0282994122907</v>
      </c>
      <c r="I23" s="331">
        <v>63.076972961425703</v>
      </c>
      <c r="J23" s="332">
        <v>20.0929641723632</v>
      </c>
      <c r="K23" s="341"/>
      <c r="M23">
        <v>19</v>
      </c>
      <c r="N23" s="280">
        <v>15.877369140624999</v>
      </c>
      <c r="O23" s="331">
        <v>16.898373086945998</v>
      </c>
      <c r="P23" s="337">
        <v>10.296059156384</v>
      </c>
      <c r="Q23" s="331">
        <v>56.326866149902301</v>
      </c>
      <c r="R23" s="332">
        <v>20.65110206604</v>
      </c>
    </row>
    <row r="24" spans="2:18">
      <c r="E24">
        <v>20</v>
      </c>
      <c r="F24" s="280">
        <v>15.205341796875</v>
      </c>
      <c r="G24" s="333">
        <v>16.356747513056298</v>
      </c>
      <c r="H24" s="334">
        <v>16.5013418235682</v>
      </c>
      <c r="I24" s="333">
        <v>69.318771362304602</v>
      </c>
      <c r="J24" s="334">
        <v>23.9551067352294</v>
      </c>
      <c r="K24" s="341"/>
      <c r="M24">
        <v>20</v>
      </c>
      <c r="N24" s="280">
        <v>15.23756640625</v>
      </c>
      <c r="O24" s="333">
        <v>16.4495682954567</v>
      </c>
      <c r="P24" s="338">
        <v>10.024101693362301</v>
      </c>
      <c r="Q24" s="333">
        <v>64.0280246734619</v>
      </c>
      <c r="R24" s="334">
        <v>19.508123397827099</v>
      </c>
    </row>
    <row r="25" spans="2:18">
      <c r="E25" t="s">
        <v>397</v>
      </c>
      <c r="F25" s="340">
        <f>AVERAGE(F4:F24)</f>
        <v>16.111221726190475</v>
      </c>
      <c r="G25" s="340">
        <f t="shared" ref="G25:J25" si="0">AVERAGE(G4:G24)</f>
        <v>16.793344564887139</v>
      </c>
      <c r="H25" s="340">
        <f t="shared" si="0"/>
        <v>15.523526953106877</v>
      </c>
      <c r="I25" s="340">
        <f t="shared" si="0"/>
        <v>68.422033673241003</v>
      </c>
      <c r="J25" s="340">
        <f t="shared" si="0"/>
        <v>31.766732533772672</v>
      </c>
      <c r="K25" s="340"/>
      <c r="N25" s="340">
        <f>AVERAGE(N4:N24)</f>
        <v>16.081619140624998</v>
      </c>
      <c r="O25" s="340">
        <f t="shared" ref="O25" si="1">AVERAGE(O4:O24)</f>
        <v>16.832888178074136</v>
      </c>
      <c r="P25" s="340">
        <f t="shared" ref="P25" si="2">AVERAGE(P4:P24)</f>
        <v>10.227885694080147</v>
      </c>
      <c r="Q25" s="340">
        <f t="shared" ref="Q25" si="3">AVERAGE(Q4:Q24)</f>
        <v>68.315846579415421</v>
      </c>
      <c r="R25" s="340">
        <f t="shared" ref="R25" si="4">AVERAGE(R4:R24)</f>
        <v>43.742974599202348</v>
      </c>
    </row>
    <row r="27" spans="2:18">
      <c r="B27" t="s">
        <v>187</v>
      </c>
      <c r="C27">
        <v>20000</v>
      </c>
      <c r="E27" t="s">
        <v>391</v>
      </c>
      <c r="M27" t="s">
        <v>393</v>
      </c>
    </row>
    <row r="28" spans="2:18">
      <c r="B28" t="s">
        <v>186</v>
      </c>
      <c r="C28">
        <v>200</v>
      </c>
      <c r="E28" t="s">
        <v>390</v>
      </c>
      <c r="F28" t="s">
        <v>398</v>
      </c>
      <c r="G28" t="s">
        <v>395</v>
      </c>
      <c r="H28" t="s">
        <v>396</v>
      </c>
      <c r="I28" t="s">
        <v>388</v>
      </c>
      <c r="J28" t="s">
        <v>389</v>
      </c>
      <c r="M28" t="s">
        <v>390</v>
      </c>
      <c r="N28" t="s">
        <v>398</v>
      </c>
      <c r="O28" t="s">
        <v>395</v>
      </c>
      <c r="P28" t="s">
        <v>396</v>
      </c>
      <c r="Q28" t="s">
        <v>388</v>
      </c>
      <c r="R28" t="s">
        <v>389</v>
      </c>
    </row>
    <row r="29" spans="2:18">
      <c r="B29" t="s">
        <v>383</v>
      </c>
      <c r="C29">
        <v>100</v>
      </c>
      <c r="E29">
        <v>0</v>
      </c>
      <c r="F29" s="280">
        <v>15.952801562499999</v>
      </c>
      <c r="G29" s="335">
        <v>16.3681805262698</v>
      </c>
      <c r="H29" s="336">
        <v>16.288176902713399</v>
      </c>
      <c r="I29" s="335">
        <v>1662.27316856384</v>
      </c>
      <c r="J29" s="336">
        <v>248.22115898132299</v>
      </c>
      <c r="K29" s="341"/>
      <c r="M29">
        <v>0</v>
      </c>
      <c r="N29" s="280">
        <v>15.87484375</v>
      </c>
      <c r="O29" s="335">
        <v>16.3059976668983</v>
      </c>
      <c r="P29" s="339">
        <v>9.9830422750938901</v>
      </c>
      <c r="Q29" s="335">
        <v>1721.0569381713799</v>
      </c>
      <c r="R29" s="336">
        <v>333.52804183959898</v>
      </c>
    </row>
    <row r="30" spans="2:18">
      <c r="B30" t="s">
        <v>384</v>
      </c>
      <c r="C30">
        <v>0.03</v>
      </c>
      <c r="E30">
        <v>1</v>
      </c>
      <c r="F30" s="280">
        <v>15.862973437500001</v>
      </c>
      <c r="G30" s="331">
        <v>16.415584352662499</v>
      </c>
      <c r="H30" s="337">
        <v>10.007806528927199</v>
      </c>
      <c r="I30" s="331">
        <v>1650.1688957214301</v>
      </c>
      <c r="J30" s="332">
        <v>273.71907234191798</v>
      </c>
      <c r="K30" s="341"/>
      <c r="M30">
        <v>1</v>
      </c>
      <c r="N30" s="280">
        <v>16.062496875000001</v>
      </c>
      <c r="O30" s="331">
        <v>16.3875791787537</v>
      </c>
      <c r="P30" s="337">
        <v>9.9889140505115197</v>
      </c>
      <c r="Q30" s="331">
        <v>1720.5328941345199</v>
      </c>
      <c r="R30" s="332">
        <v>346.73309326171801</v>
      </c>
    </row>
    <row r="31" spans="2:18">
      <c r="B31" t="s">
        <v>385</v>
      </c>
      <c r="C31">
        <v>0.3</v>
      </c>
      <c r="E31">
        <v>2</v>
      </c>
      <c r="F31" s="280">
        <v>16.089946874999999</v>
      </c>
      <c r="G31" s="331">
        <v>16.4537520645763</v>
      </c>
      <c r="H31" s="332">
        <v>16.4115662054298</v>
      </c>
      <c r="I31" s="331">
        <v>1674.4611263275101</v>
      </c>
      <c r="J31" s="332">
        <v>338.72985839843699</v>
      </c>
      <c r="K31" s="341"/>
      <c r="M31">
        <v>2</v>
      </c>
      <c r="N31" s="280">
        <v>16.1146828125</v>
      </c>
      <c r="O31" s="331">
        <v>16.4997982821256</v>
      </c>
      <c r="P31" s="337">
        <v>9.9708339502299701</v>
      </c>
      <c r="Q31" s="331">
        <v>1659.8727703094401</v>
      </c>
      <c r="R31" s="332">
        <v>304.24404144287098</v>
      </c>
    </row>
    <row r="32" spans="2:18">
      <c r="B32" t="s">
        <v>386</v>
      </c>
      <c r="C32">
        <v>1</v>
      </c>
      <c r="E32">
        <v>3</v>
      </c>
      <c r="F32" s="280">
        <v>16.235698437500002</v>
      </c>
      <c r="G32" s="331">
        <v>16.620941046847999</v>
      </c>
      <c r="H32" s="332">
        <v>16.2092184348719</v>
      </c>
      <c r="I32" s="331">
        <v>1713.24205398559</v>
      </c>
      <c r="J32" s="332">
        <v>282.96923637390103</v>
      </c>
      <c r="K32" s="341"/>
      <c r="M32">
        <v>3</v>
      </c>
      <c r="N32" s="280">
        <v>15.9410515625</v>
      </c>
      <c r="O32" s="331">
        <v>16.542705907999</v>
      </c>
      <c r="P32" s="337">
        <v>10.0954324465537</v>
      </c>
      <c r="Q32" s="331">
        <v>1757.48610496521</v>
      </c>
      <c r="R32" s="332">
        <v>279.406070709228</v>
      </c>
    </row>
    <row r="33" spans="2:18">
      <c r="B33" t="s">
        <v>387</v>
      </c>
      <c r="C33">
        <v>110</v>
      </c>
      <c r="E33">
        <v>4</v>
      </c>
      <c r="F33" s="280">
        <v>16.0161046875</v>
      </c>
      <c r="G33" s="331">
        <v>16.450541608680801</v>
      </c>
      <c r="H33" s="337">
        <v>11.2312659649971</v>
      </c>
      <c r="I33" s="331">
        <v>1724.0271568298299</v>
      </c>
      <c r="J33" s="332">
        <v>278.54371070861799</v>
      </c>
      <c r="K33" s="341"/>
      <c r="M33">
        <v>4</v>
      </c>
      <c r="N33" s="280">
        <v>16.195329687499999</v>
      </c>
      <c r="O33" s="331">
        <v>16.551543644739098</v>
      </c>
      <c r="P33" s="337">
        <v>9.9839319853773407</v>
      </c>
      <c r="Q33" s="331">
        <v>1691.75314903259</v>
      </c>
      <c r="R33" s="332">
        <v>332.67712593078602</v>
      </c>
    </row>
    <row r="34" spans="2:18">
      <c r="E34">
        <v>5</v>
      </c>
      <c r="F34" s="280">
        <v>15.887989062500001</v>
      </c>
      <c r="G34" s="331">
        <v>16.528584588855701</v>
      </c>
      <c r="H34" s="332">
        <v>16.4931914607232</v>
      </c>
      <c r="I34" s="331">
        <v>1758.2681179046599</v>
      </c>
      <c r="J34" s="332">
        <v>273.35381507873501</v>
      </c>
      <c r="K34" s="341"/>
      <c r="M34">
        <v>5</v>
      </c>
      <c r="N34" s="280">
        <v>16.087571874999998</v>
      </c>
      <c r="O34" s="331">
        <v>16.696887466530601</v>
      </c>
      <c r="P34" s="337">
        <v>9.9863511537248701</v>
      </c>
      <c r="Q34" s="331">
        <v>1623.8880157470701</v>
      </c>
      <c r="R34" s="332">
        <v>281.19993209838799</v>
      </c>
    </row>
    <row r="35" spans="2:18">
      <c r="E35">
        <v>6</v>
      </c>
      <c r="F35" s="280">
        <v>16.086815625</v>
      </c>
      <c r="G35" s="331">
        <v>16.572304592863301</v>
      </c>
      <c r="H35" s="332">
        <v>16.168602652696201</v>
      </c>
      <c r="I35" s="331">
        <v>1863.2168769836401</v>
      </c>
      <c r="J35" s="332">
        <v>411.69190406799299</v>
      </c>
      <c r="K35" s="341"/>
      <c r="M35">
        <v>6</v>
      </c>
      <c r="N35" s="280">
        <v>16.034446875</v>
      </c>
      <c r="O35" s="331">
        <v>16.599744226609499</v>
      </c>
      <c r="P35" s="337">
        <v>10.010767803452699</v>
      </c>
      <c r="Q35" s="331">
        <v>1602.2782325744599</v>
      </c>
      <c r="R35" s="332">
        <v>283.47587585449202</v>
      </c>
    </row>
    <row r="36" spans="2:18">
      <c r="E36">
        <v>7</v>
      </c>
      <c r="F36" s="280">
        <v>15.8723671875</v>
      </c>
      <c r="G36" s="331">
        <v>16.457249977349999</v>
      </c>
      <c r="H36" s="337">
        <v>10.845063743425399</v>
      </c>
      <c r="I36" s="331">
        <v>1711.3680839538499</v>
      </c>
      <c r="J36" s="332">
        <v>300.90808868408197</v>
      </c>
      <c r="K36" s="341"/>
      <c r="M36">
        <v>7</v>
      </c>
      <c r="N36" s="280">
        <v>16.123765625000001</v>
      </c>
      <c r="O36" s="331">
        <v>16.522610485038498</v>
      </c>
      <c r="P36" s="337">
        <v>9.9993515472695798</v>
      </c>
      <c r="Q36" s="331">
        <v>1604.4840812683101</v>
      </c>
      <c r="R36" s="332">
        <v>272.68385887145899</v>
      </c>
    </row>
    <row r="37" spans="2:18">
      <c r="E37">
        <v>8</v>
      </c>
      <c r="F37" s="280">
        <v>15.889303125</v>
      </c>
      <c r="G37" s="331">
        <v>16.371831541076499</v>
      </c>
      <c r="H37" s="332">
        <v>16.309609625063899</v>
      </c>
      <c r="I37" s="331">
        <v>1616.8200969695999</v>
      </c>
      <c r="J37" s="332">
        <v>270.843029022216</v>
      </c>
      <c r="K37" s="341"/>
      <c r="M37">
        <v>8</v>
      </c>
      <c r="N37" s="280">
        <v>15.7705734375</v>
      </c>
      <c r="O37" s="331">
        <v>16.295236781152202</v>
      </c>
      <c r="P37" s="337">
        <v>9.9496714998356204</v>
      </c>
      <c r="Q37" s="331">
        <v>1643.8229084014799</v>
      </c>
      <c r="R37" s="332">
        <v>293.90501976013098</v>
      </c>
    </row>
    <row r="38" spans="2:18">
      <c r="E38">
        <v>9</v>
      </c>
      <c r="F38" s="280">
        <v>16.129365624999998</v>
      </c>
      <c r="G38" s="331">
        <v>16.519398466877401</v>
      </c>
      <c r="H38" s="337">
        <v>9.9941406102187607</v>
      </c>
      <c r="I38" s="331">
        <v>1640.8629417419399</v>
      </c>
      <c r="J38" s="332">
        <v>288.94996643066401</v>
      </c>
      <c r="K38" s="341"/>
      <c r="M38">
        <v>9</v>
      </c>
      <c r="N38" s="280">
        <v>15.969559374999999</v>
      </c>
      <c r="O38" s="331">
        <v>16.429938449386501</v>
      </c>
      <c r="P38" s="337">
        <v>9.9627101688885702</v>
      </c>
      <c r="Q38" s="331">
        <v>1615.4239177703801</v>
      </c>
      <c r="R38" s="332">
        <v>257.33900070190401</v>
      </c>
    </row>
    <row r="39" spans="2:18">
      <c r="E39">
        <v>10</v>
      </c>
      <c r="F39" s="280">
        <v>15.887821875</v>
      </c>
      <c r="G39" s="331">
        <v>16.466740741128699</v>
      </c>
      <c r="H39" s="332">
        <v>16.446209446053899</v>
      </c>
      <c r="I39" s="331">
        <v>1610.1050376891999</v>
      </c>
      <c r="J39" s="332">
        <v>304.31103706359801</v>
      </c>
      <c r="K39" s="341"/>
      <c r="M39">
        <v>10</v>
      </c>
      <c r="N39" s="280">
        <v>16.096082812500001</v>
      </c>
      <c r="O39" s="331">
        <v>16.607169675208699</v>
      </c>
      <c r="P39" s="337">
        <v>9.9358970036650192</v>
      </c>
      <c r="Q39" s="331">
        <v>1711.79103851318</v>
      </c>
      <c r="R39" s="332">
        <v>381.25109672546301</v>
      </c>
    </row>
    <row r="40" spans="2:18">
      <c r="E40">
        <v>11</v>
      </c>
      <c r="F40" s="280">
        <v>16.133128124999999</v>
      </c>
      <c r="G40" s="331">
        <v>16.705000312012501</v>
      </c>
      <c r="H40" s="337">
        <v>10.0636653369775</v>
      </c>
      <c r="I40" s="331">
        <v>1658.3559513092</v>
      </c>
      <c r="J40" s="332">
        <v>289.273023605346</v>
      </c>
      <c r="K40" s="341"/>
      <c r="M40">
        <v>11</v>
      </c>
      <c r="N40" s="280">
        <v>16.20136875</v>
      </c>
      <c r="O40" s="331">
        <v>16.656438846778599</v>
      </c>
      <c r="P40" s="337">
        <v>10.018838467762199</v>
      </c>
      <c r="Q40" s="331">
        <v>1647.4890708923299</v>
      </c>
      <c r="R40" s="332">
        <v>268.09310913085898</v>
      </c>
    </row>
    <row r="41" spans="2:18">
      <c r="E41">
        <v>12</v>
      </c>
      <c r="F41" s="280">
        <v>15.940315625</v>
      </c>
      <c r="G41" s="331">
        <v>16.323504415689001</v>
      </c>
      <c r="H41" s="332">
        <v>16.2935964022275</v>
      </c>
      <c r="I41" s="331">
        <v>1651.6749858856199</v>
      </c>
      <c r="J41" s="332">
        <v>323.62580299377402</v>
      </c>
      <c r="K41" s="341"/>
      <c r="M41">
        <v>12</v>
      </c>
      <c r="N41" s="280">
        <v>15.912296874999999</v>
      </c>
      <c r="O41" s="331">
        <v>16.383268887845801</v>
      </c>
      <c r="P41" s="337">
        <v>10.707340653438299</v>
      </c>
      <c r="Q41" s="331">
        <v>1694.71216201782</v>
      </c>
      <c r="R41" s="332">
        <v>339.07103538513098</v>
      </c>
    </row>
    <row r="42" spans="2:18">
      <c r="E42">
        <v>13</v>
      </c>
      <c r="F42" s="280">
        <v>15.988503124999999</v>
      </c>
      <c r="G42" s="331">
        <v>16.352009514603498</v>
      </c>
      <c r="H42" s="337">
        <v>12.6284563707171</v>
      </c>
      <c r="I42" s="331">
        <v>1708.4059715270901</v>
      </c>
      <c r="J42" s="332">
        <v>286.12709045410099</v>
      </c>
      <c r="K42" s="341"/>
      <c r="M42">
        <v>13</v>
      </c>
      <c r="N42" s="280">
        <v>16.141406249999999</v>
      </c>
      <c r="O42" s="331">
        <v>16.481504151450999</v>
      </c>
      <c r="P42" s="337">
        <v>9.9736429038553194</v>
      </c>
      <c r="Q42" s="331">
        <v>1618.36194992065</v>
      </c>
      <c r="R42" s="332">
        <v>284.18993949890103</v>
      </c>
    </row>
    <row r="43" spans="2:18">
      <c r="E43">
        <v>14</v>
      </c>
      <c r="F43" s="280">
        <v>15.794675</v>
      </c>
      <c r="G43" s="331">
        <v>16.449238679134901</v>
      </c>
      <c r="H43" s="337">
        <v>10.5095546985568</v>
      </c>
      <c r="I43" s="331">
        <v>1684.5617294311501</v>
      </c>
      <c r="J43" s="332">
        <v>296.908140182495</v>
      </c>
      <c r="K43" s="341"/>
      <c r="M43">
        <v>14</v>
      </c>
      <c r="N43" s="280">
        <v>16.086099999999998</v>
      </c>
      <c r="O43" s="331">
        <v>16.475498802320999</v>
      </c>
      <c r="P43" s="337">
        <v>9.9586123461080902</v>
      </c>
      <c r="Q43" s="331">
        <v>1673.5618114471399</v>
      </c>
      <c r="R43" s="332">
        <v>305.62305450439402</v>
      </c>
    </row>
    <row r="44" spans="2:18">
      <c r="E44">
        <v>15</v>
      </c>
      <c r="F44" s="280">
        <v>16.008740625000002</v>
      </c>
      <c r="G44" s="331">
        <v>16.401866098054999</v>
      </c>
      <c r="H44" s="337">
        <v>10.0247055563829</v>
      </c>
      <c r="I44" s="331">
        <v>1660.7449054717999</v>
      </c>
      <c r="J44" s="332">
        <v>283.86783599853499</v>
      </c>
      <c r="K44" s="341"/>
      <c r="M44">
        <v>15</v>
      </c>
      <c r="N44" s="280">
        <v>16.070228125</v>
      </c>
      <c r="O44" s="331">
        <v>16.451919526977601</v>
      </c>
      <c r="P44" s="337">
        <v>9.9733952847509801</v>
      </c>
      <c r="Q44" s="331">
        <v>2138.2589340209902</v>
      </c>
      <c r="R44" s="332">
        <v>297.52326011657698</v>
      </c>
    </row>
    <row r="45" spans="2:18">
      <c r="E45">
        <v>16</v>
      </c>
      <c r="F45" s="280">
        <v>15.9951515625</v>
      </c>
      <c r="G45" s="331">
        <v>16.5177080954521</v>
      </c>
      <c r="H45" s="337">
        <v>10.021926285804801</v>
      </c>
      <c r="I45" s="331">
        <v>1608.78586769104</v>
      </c>
      <c r="J45" s="332">
        <v>285.19082069396899</v>
      </c>
      <c r="K45" s="341"/>
      <c r="M45">
        <v>16</v>
      </c>
      <c r="N45" s="280">
        <v>16.015320312499998</v>
      </c>
      <c r="O45" s="331">
        <v>16.473178837841701</v>
      </c>
      <c r="P45" s="337">
        <v>10.122001117204199</v>
      </c>
      <c r="Q45" s="331">
        <v>1669.53992843627</v>
      </c>
      <c r="R45" s="332">
        <v>292.65570640563902</v>
      </c>
    </row>
    <row r="46" spans="2:18">
      <c r="E46">
        <v>17</v>
      </c>
      <c r="F46" s="280">
        <v>15.900700000000001</v>
      </c>
      <c r="G46" s="331">
        <v>16.4346268085799</v>
      </c>
      <c r="H46" s="337">
        <v>15.072263990829899</v>
      </c>
      <c r="I46" s="331">
        <v>1625.22864341735</v>
      </c>
      <c r="J46" s="332">
        <v>265.54799079895002</v>
      </c>
      <c r="K46" s="341"/>
      <c r="M46">
        <v>17</v>
      </c>
      <c r="N46" s="280">
        <v>16.160307812500001</v>
      </c>
      <c r="O46" s="331">
        <v>16.452527248312499</v>
      </c>
      <c r="P46" s="337">
        <v>9.97713534869931</v>
      </c>
      <c r="Q46" s="331">
        <v>1705.96289634704</v>
      </c>
      <c r="R46" s="332">
        <v>307.77287483215298</v>
      </c>
    </row>
    <row r="47" spans="2:18">
      <c r="E47">
        <v>18</v>
      </c>
      <c r="F47" s="280">
        <v>15.9803609375</v>
      </c>
      <c r="G47" s="331">
        <v>16.527811267362701</v>
      </c>
      <c r="H47" s="332">
        <v>16.473294445499299</v>
      </c>
      <c r="I47" s="331">
        <v>1629.3509006500201</v>
      </c>
      <c r="J47" s="332">
        <v>306.09798431396399</v>
      </c>
      <c r="K47" s="341"/>
      <c r="M47">
        <v>18</v>
      </c>
      <c r="N47" s="280">
        <v>15.7620875</v>
      </c>
      <c r="O47" s="331">
        <v>16.184767415299898</v>
      </c>
      <c r="P47" s="337">
        <v>9.9228442742212799</v>
      </c>
      <c r="Q47" s="331">
        <v>1705.1672935485799</v>
      </c>
      <c r="R47" s="332">
        <v>272.26901054382301</v>
      </c>
    </row>
    <row r="48" spans="2:18">
      <c r="E48">
        <v>19</v>
      </c>
      <c r="F48" s="280">
        <v>15.8345453125</v>
      </c>
      <c r="G48" s="331">
        <v>16.439611998245301</v>
      </c>
      <c r="H48" s="332">
        <v>16.3667666758632</v>
      </c>
      <c r="I48" s="331">
        <v>1624.6421337127599</v>
      </c>
      <c r="J48" s="332">
        <v>293.35308074951098</v>
      </c>
      <c r="K48" s="341"/>
      <c r="M48">
        <v>19</v>
      </c>
      <c r="N48" s="280">
        <v>16.016129687500001</v>
      </c>
      <c r="O48" s="331">
        <v>16.483380432487799</v>
      </c>
      <c r="P48" s="337">
        <v>9.9910106110038601</v>
      </c>
      <c r="Q48" s="331">
        <v>1676.84984207153</v>
      </c>
      <c r="R48" s="332">
        <v>276.06987953186001</v>
      </c>
    </row>
    <row r="49" spans="5:18">
      <c r="E49">
        <v>20</v>
      </c>
      <c r="F49" s="280">
        <v>16.077923437500001</v>
      </c>
      <c r="G49" s="333">
        <v>16.498993715319699</v>
      </c>
      <c r="H49" s="338">
        <v>15.4058451998955</v>
      </c>
      <c r="I49" s="333">
        <v>1619.90308761596</v>
      </c>
      <c r="J49" s="334">
        <v>267.64321327209399</v>
      </c>
      <c r="K49" s="341"/>
      <c r="M49">
        <v>20</v>
      </c>
      <c r="N49" s="280">
        <v>16.1234</v>
      </c>
      <c r="O49" s="333">
        <v>16.598633455737598</v>
      </c>
      <c r="P49" s="338">
        <v>9.9853645829715791</v>
      </c>
      <c r="Q49" s="333">
        <v>1672.8389263152999</v>
      </c>
      <c r="R49" s="334">
        <v>281.23593330383301</v>
      </c>
    </row>
    <row r="50" spans="5:18">
      <c r="F50" s="340">
        <f>AVERAGE(F29:F49)</f>
        <v>15.979296726190475</v>
      </c>
      <c r="G50" s="340">
        <f t="shared" ref="G50" si="5">AVERAGE(G29:G49)</f>
        <v>16.470260971983027</v>
      </c>
      <c r="H50" s="340">
        <f t="shared" ref="H50" si="6">AVERAGE(H29:H49)</f>
        <v>13.774520311327391</v>
      </c>
      <c r="I50" s="340">
        <f t="shared" ref="I50" si="7">AVERAGE(I29:I49)</f>
        <v>1671.260368256337</v>
      </c>
      <c r="J50" s="340">
        <f t="shared" ref="J50" si="8">AVERAGE(J29:J49)</f>
        <v>293.80361239115354</v>
      </c>
      <c r="K50" s="340"/>
      <c r="N50" s="340">
        <f>AVERAGE(N29:N49)</f>
        <v>16.036145238095237</v>
      </c>
      <c r="O50" s="340">
        <f t="shared" ref="O50" si="9">AVERAGE(O29:O49)</f>
        <v>16.480015684261677</v>
      </c>
      <c r="P50" s="340">
        <f t="shared" ref="P50" si="10">AVERAGE(P29:P49)</f>
        <v>10.023670927362756</v>
      </c>
      <c r="Q50" s="340">
        <f t="shared" ref="Q50" si="11">AVERAGE(Q29:Q49)</f>
        <v>1693.101565043127</v>
      </c>
      <c r="R50" s="340">
        <f t="shared" ref="R50" si="12">AVERAGE(R29:R49)</f>
        <v>299.56890287853378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80A0B-6100-8C41-A13D-538923E0A47B}">
  <dimension ref="A1:O50"/>
  <sheetViews>
    <sheetView tabSelected="1" zoomScale="90" zoomScaleNormal="90" workbookViewId="0">
      <selection activeCell="N15" sqref="N15"/>
    </sheetView>
  </sheetViews>
  <sheetFormatPr baseColWidth="10" defaultRowHeight="16"/>
  <cols>
    <col min="6" max="7" width="11.83203125" bestFit="1" customWidth="1"/>
    <col min="8" max="8" width="13" bestFit="1" customWidth="1"/>
    <col min="9" max="9" width="13" customWidth="1"/>
    <col min="10" max="10" width="13.6640625" bestFit="1" customWidth="1"/>
    <col min="11" max="11" width="13.6640625" customWidth="1"/>
    <col min="12" max="12" width="13.33203125" customWidth="1"/>
    <col min="13" max="13" width="11.33203125" customWidth="1"/>
  </cols>
  <sheetData>
    <row r="1" spans="1:13">
      <c r="A1" t="s">
        <v>392</v>
      </c>
    </row>
    <row r="2" spans="1:13">
      <c r="B2" t="s">
        <v>187</v>
      </c>
      <c r="C2">
        <v>1000</v>
      </c>
      <c r="E2" t="s">
        <v>391</v>
      </c>
    </row>
    <row r="3" spans="1:13">
      <c r="B3" t="s">
        <v>186</v>
      </c>
      <c r="C3">
        <v>100</v>
      </c>
      <c r="E3" t="s">
        <v>390</v>
      </c>
      <c r="F3" t="s">
        <v>398</v>
      </c>
      <c r="G3" s="5" t="s">
        <v>395</v>
      </c>
      <c r="H3" s="5" t="s">
        <v>396</v>
      </c>
      <c r="I3" s="5" t="s">
        <v>405</v>
      </c>
      <c r="J3" s="5" t="s">
        <v>388</v>
      </c>
      <c r="K3" s="5" t="s">
        <v>389</v>
      </c>
      <c r="L3" s="5" t="s">
        <v>406</v>
      </c>
      <c r="M3" s="5"/>
    </row>
    <row r="4" spans="1:13">
      <c r="B4" t="s">
        <v>383</v>
      </c>
      <c r="C4">
        <v>100</v>
      </c>
      <c r="E4">
        <v>0</v>
      </c>
      <c r="F4" s="280">
        <v>16.726085937499999</v>
      </c>
      <c r="G4" s="335">
        <v>17.790388645258801</v>
      </c>
      <c r="H4" s="343">
        <v>17.9005352838102</v>
      </c>
      <c r="I4" s="343">
        <v>17.886230981994501</v>
      </c>
      <c r="J4" s="335">
        <v>53.4558296203613</v>
      </c>
      <c r="K4" s="343">
        <v>16.502141952514599</v>
      </c>
      <c r="L4" s="336">
        <v>12.2299194335937</v>
      </c>
      <c r="M4" s="341"/>
    </row>
    <row r="5" spans="1:13">
      <c r="B5" t="s">
        <v>384</v>
      </c>
      <c r="C5">
        <v>0.03</v>
      </c>
      <c r="E5">
        <v>1</v>
      </c>
      <c r="F5" s="280">
        <v>15.8614482421875</v>
      </c>
      <c r="G5" s="331">
        <v>16.263622134548399</v>
      </c>
      <c r="H5" s="346">
        <v>10.408648421412501</v>
      </c>
      <c r="I5" s="341">
        <v>16.275943632856901</v>
      </c>
      <c r="J5" s="331">
        <v>47.336339950561502</v>
      </c>
      <c r="K5" s="341">
        <v>16.3002014160156</v>
      </c>
      <c r="L5" s="332">
        <v>12.198925018310501</v>
      </c>
      <c r="M5" s="341"/>
    </row>
    <row r="6" spans="1:13">
      <c r="B6" t="s">
        <v>385</v>
      </c>
      <c r="C6">
        <v>0.3</v>
      </c>
      <c r="E6">
        <v>2</v>
      </c>
      <c r="F6" s="280">
        <v>15.872363281249999</v>
      </c>
      <c r="G6" s="331">
        <v>16.634173061968699</v>
      </c>
      <c r="H6" s="341">
        <v>16.5918049149446</v>
      </c>
      <c r="I6" s="341">
        <v>16.630182071945299</v>
      </c>
      <c r="J6" s="331">
        <v>39.851188659667898</v>
      </c>
      <c r="K6" s="341">
        <v>15.5630111694335</v>
      </c>
      <c r="L6" s="332">
        <v>11.167049407958901</v>
      </c>
      <c r="M6" s="341"/>
    </row>
    <row r="7" spans="1:13">
      <c r="B7" t="s">
        <v>386</v>
      </c>
      <c r="C7">
        <v>1</v>
      </c>
      <c r="E7">
        <v>3</v>
      </c>
      <c r="F7" s="280">
        <v>16.754859374999999</v>
      </c>
      <c r="G7" s="331">
        <v>16.7262235676743</v>
      </c>
      <c r="H7" s="346">
        <v>10.2238230179765</v>
      </c>
      <c r="I7" s="341">
        <v>16.7362752392205</v>
      </c>
      <c r="J7" s="331">
        <v>43.361663818359297</v>
      </c>
      <c r="K7" s="341">
        <v>22.259950637817301</v>
      </c>
      <c r="L7" s="332">
        <v>14.4209861755371</v>
      </c>
      <c r="M7" s="341"/>
    </row>
    <row r="8" spans="1:13">
      <c r="B8" t="s">
        <v>387</v>
      </c>
      <c r="C8">
        <v>110</v>
      </c>
      <c r="E8">
        <v>4</v>
      </c>
      <c r="F8" s="280">
        <v>16.85916796875</v>
      </c>
      <c r="G8" s="331">
        <v>17.553157091026598</v>
      </c>
      <c r="H8" s="341">
        <v>17.4493815877229</v>
      </c>
      <c r="I8" s="341">
        <v>17.4765296920698</v>
      </c>
      <c r="J8" s="331">
        <v>44.421911239624002</v>
      </c>
      <c r="K8" s="341">
        <v>18.7840461730957</v>
      </c>
      <c r="L8" s="332">
        <v>14.8029327392578</v>
      </c>
      <c r="M8" s="341"/>
    </row>
    <row r="9" spans="1:13">
      <c r="E9">
        <v>5</v>
      </c>
      <c r="F9" s="280">
        <v>16.043136718749999</v>
      </c>
      <c r="G9" s="331">
        <v>16.732620085931</v>
      </c>
      <c r="H9" s="341">
        <v>16.427906826122399</v>
      </c>
      <c r="I9" s="341">
        <v>16.427906826122399</v>
      </c>
      <c r="J9" s="331">
        <v>42.439222335815401</v>
      </c>
      <c r="K9" s="341">
        <v>14.825105667114199</v>
      </c>
      <c r="L9" s="332">
        <v>11.719942092895501</v>
      </c>
      <c r="M9" s="341"/>
    </row>
    <row r="10" spans="1:13">
      <c r="B10" t="s">
        <v>394</v>
      </c>
      <c r="C10">
        <v>15.989035403985801</v>
      </c>
      <c r="E10">
        <v>6</v>
      </c>
      <c r="F10" s="280">
        <v>16.15832421875</v>
      </c>
      <c r="G10" s="331">
        <v>16.978522866530099</v>
      </c>
      <c r="H10" s="346">
        <v>10.035108156552999</v>
      </c>
      <c r="I10" s="344">
        <v>16.859535130705801</v>
      </c>
      <c r="J10" s="331">
        <v>40.964841842651303</v>
      </c>
      <c r="K10" s="341">
        <v>13.6110782623291</v>
      </c>
      <c r="L10" s="332">
        <v>11.849880218505801</v>
      </c>
      <c r="M10" s="341"/>
    </row>
    <row r="11" spans="1:13">
      <c r="E11">
        <v>7</v>
      </c>
      <c r="F11" s="280">
        <v>16.328666015625</v>
      </c>
      <c r="G11" s="331">
        <v>16.894762842056998</v>
      </c>
      <c r="H11" s="344">
        <v>16.909570898973499</v>
      </c>
      <c r="I11" s="344">
        <v>16.861803981198499</v>
      </c>
      <c r="J11" s="331">
        <v>41.8701171875</v>
      </c>
      <c r="K11" s="341">
        <v>17.265081405639599</v>
      </c>
      <c r="L11" s="332">
        <v>12.9168033599853</v>
      </c>
      <c r="M11" s="341"/>
    </row>
    <row r="12" spans="1:13">
      <c r="E12">
        <v>8</v>
      </c>
      <c r="F12" s="280">
        <v>15.744716796875</v>
      </c>
      <c r="G12" s="331">
        <v>16.6186171825576</v>
      </c>
      <c r="H12" s="346">
        <v>10.129651078484001</v>
      </c>
      <c r="I12" s="344">
        <v>16.5735584365843</v>
      </c>
      <c r="J12" s="331">
        <v>38.243293762207003</v>
      </c>
      <c r="K12" s="341">
        <v>15.578985214233301</v>
      </c>
      <c r="L12" s="332">
        <v>12.1328830718994</v>
      </c>
      <c r="M12" s="341"/>
    </row>
    <row r="13" spans="1:13">
      <c r="E13">
        <v>9</v>
      </c>
      <c r="F13" s="280">
        <v>15.562908203125</v>
      </c>
      <c r="G13" s="331">
        <v>16.376476944901299</v>
      </c>
      <c r="H13" s="344">
        <v>16.368022450380199</v>
      </c>
      <c r="I13" s="344">
        <v>16.368358287113999</v>
      </c>
      <c r="J13" s="331">
        <v>39.201736450195298</v>
      </c>
      <c r="K13" s="341">
        <v>15.2688026428222</v>
      </c>
      <c r="L13" s="332">
        <v>11.4760398864746</v>
      </c>
      <c r="M13" s="341"/>
    </row>
    <row r="14" spans="1:13">
      <c r="E14">
        <v>10</v>
      </c>
      <c r="F14" s="280">
        <v>16.009849609374999</v>
      </c>
      <c r="G14" s="331">
        <v>16.903024035202201</v>
      </c>
      <c r="H14" s="346">
        <v>10.3141884823953</v>
      </c>
      <c r="I14" s="344">
        <v>16.853087846431201</v>
      </c>
      <c r="J14" s="331">
        <v>54.735898971557603</v>
      </c>
      <c r="K14" s="341">
        <v>16.9627666473388</v>
      </c>
      <c r="L14" s="332">
        <v>11.8029117584228</v>
      </c>
      <c r="M14" s="341"/>
    </row>
    <row r="15" spans="1:13">
      <c r="E15">
        <v>11</v>
      </c>
      <c r="F15" s="280">
        <v>15.78416015625</v>
      </c>
      <c r="G15" s="331">
        <v>16.702679850599001</v>
      </c>
      <c r="H15" s="346">
        <v>10.006265248223499</v>
      </c>
      <c r="I15" s="344">
        <v>16.681740820750299</v>
      </c>
      <c r="J15" s="331">
        <v>56.335687637329102</v>
      </c>
      <c r="K15" s="341">
        <v>16.7579650878906</v>
      </c>
      <c r="L15" s="332">
        <v>12.113094329833901</v>
      </c>
      <c r="M15" s="341"/>
    </row>
    <row r="16" spans="1:13">
      <c r="E16">
        <v>12</v>
      </c>
      <c r="F16" s="280">
        <v>15.8039990234375</v>
      </c>
      <c r="G16" s="331">
        <v>16.6670401534871</v>
      </c>
      <c r="H16" s="346">
        <v>9.9451566304340595</v>
      </c>
      <c r="I16" s="344">
        <v>16.7299138666685</v>
      </c>
      <c r="J16" s="331">
        <v>58.259010314941399</v>
      </c>
      <c r="K16" s="341">
        <v>16.461849212646399</v>
      </c>
      <c r="L16" s="332">
        <v>12.279033660888601</v>
      </c>
      <c r="M16" s="341"/>
    </row>
    <row r="17" spans="2:15">
      <c r="E17">
        <v>13</v>
      </c>
      <c r="F17" s="280">
        <v>16.223927734375</v>
      </c>
      <c r="G17" s="331">
        <v>17.279126031427101</v>
      </c>
      <c r="H17" s="344">
        <v>17.392262007417699</v>
      </c>
      <c r="I17" s="344">
        <v>17.291616424372101</v>
      </c>
      <c r="J17" s="331">
        <v>51.251888275146399</v>
      </c>
      <c r="K17" s="341">
        <v>15.820741653442299</v>
      </c>
      <c r="L17" s="332">
        <v>12.131929397583001</v>
      </c>
      <c r="M17" s="341"/>
    </row>
    <row r="18" spans="2:15">
      <c r="E18">
        <v>14</v>
      </c>
      <c r="F18" s="280">
        <v>15.425663085937501</v>
      </c>
      <c r="G18" s="331">
        <v>15.979828379197</v>
      </c>
      <c r="H18" s="346">
        <v>10.137028747663701</v>
      </c>
      <c r="I18" s="344">
        <v>16.2365872774722</v>
      </c>
      <c r="J18" s="331">
        <v>48.125982284545898</v>
      </c>
      <c r="K18" s="341">
        <v>15.099763870239199</v>
      </c>
      <c r="L18" s="332">
        <v>12.2971534729003</v>
      </c>
      <c r="M18" s="341"/>
    </row>
    <row r="19" spans="2:15">
      <c r="E19">
        <v>15</v>
      </c>
      <c r="F19" s="280">
        <v>15.764189453125001</v>
      </c>
      <c r="G19" s="331">
        <v>16.546896514485798</v>
      </c>
      <c r="H19" s="344">
        <v>16.6644608492694</v>
      </c>
      <c r="I19" s="344">
        <v>16.658050663238701</v>
      </c>
      <c r="J19" s="331">
        <v>49.483776092529297</v>
      </c>
      <c r="K19" s="341">
        <v>99.3499755859375</v>
      </c>
      <c r="L19" s="332">
        <v>17.888069152831999</v>
      </c>
      <c r="M19" s="341"/>
    </row>
    <row r="20" spans="2:15">
      <c r="E20">
        <v>16</v>
      </c>
      <c r="F20" s="280">
        <v>15.8737802734375</v>
      </c>
      <c r="G20" s="331">
        <v>17.0493531767493</v>
      </c>
      <c r="H20" s="346">
        <v>9.9590635905326597</v>
      </c>
      <c r="I20" s="344">
        <v>17.089731686379199</v>
      </c>
      <c r="J20" s="331">
        <v>63.449144363403299</v>
      </c>
      <c r="K20" s="341">
        <v>90.335845947265597</v>
      </c>
      <c r="L20" s="332">
        <v>12.9890441894531</v>
      </c>
      <c r="M20" s="341"/>
    </row>
    <row r="21" spans="2:15">
      <c r="E21">
        <v>17</v>
      </c>
      <c r="F21" s="280">
        <v>15.287716796874999</v>
      </c>
      <c r="G21" s="331">
        <v>16.157194106809001</v>
      </c>
      <c r="H21" s="344">
        <v>15.996085220163099</v>
      </c>
      <c r="I21" s="344">
        <v>16.070627307307198</v>
      </c>
      <c r="J21" s="331">
        <v>46.397924423217702</v>
      </c>
      <c r="K21" s="341">
        <v>13.957023620605399</v>
      </c>
      <c r="L21" s="332">
        <v>11.3968849182128</v>
      </c>
      <c r="M21" s="341"/>
    </row>
    <row r="22" spans="2:15">
      <c r="E22">
        <v>18</v>
      </c>
      <c r="F22" s="280">
        <v>15.98351171875</v>
      </c>
      <c r="G22" s="331">
        <v>16.946569563334101</v>
      </c>
      <c r="H22" s="344">
        <v>16.959464131883198</v>
      </c>
      <c r="I22" s="344">
        <v>17.115803941654299</v>
      </c>
      <c r="J22" s="331">
        <v>44.205188751220703</v>
      </c>
      <c r="K22" s="341">
        <v>16.989946365356399</v>
      </c>
      <c r="L22" s="332">
        <v>12.8798484802246</v>
      </c>
      <c r="M22" s="341"/>
    </row>
    <row r="23" spans="2:15">
      <c r="E23">
        <v>19</v>
      </c>
      <c r="F23" s="280">
        <v>14.976513671875001</v>
      </c>
      <c r="G23" s="331">
        <v>16.288149931355498</v>
      </c>
      <c r="H23" s="346">
        <v>11.8462024420724</v>
      </c>
      <c r="I23" s="344">
        <v>16.240636843670099</v>
      </c>
      <c r="J23" s="331">
        <v>40.252923965454102</v>
      </c>
      <c r="K23" s="341">
        <v>15.1617527008056</v>
      </c>
      <c r="L23" s="332">
        <v>11.5818977355957</v>
      </c>
      <c r="M23" s="341"/>
    </row>
    <row r="24" spans="2:15">
      <c r="E24">
        <v>20</v>
      </c>
      <c r="F24" s="280">
        <v>14.5708974609375</v>
      </c>
      <c r="G24" s="333">
        <v>16.240515786242799</v>
      </c>
      <c r="H24" s="342">
        <v>16.308396786075399</v>
      </c>
      <c r="I24" s="342">
        <v>16.1002629465317</v>
      </c>
      <c r="J24" s="333">
        <v>51.1920452117919</v>
      </c>
      <c r="K24" s="342">
        <v>12.439012527465801</v>
      </c>
      <c r="L24" s="334">
        <v>12.068986892700099</v>
      </c>
      <c r="M24" s="341"/>
    </row>
    <row r="25" spans="2:15">
      <c r="E25" t="s">
        <v>397</v>
      </c>
      <c r="F25" s="340">
        <f>AVERAGE(F4:F24)</f>
        <v>15.886470749627975</v>
      </c>
      <c r="G25" s="340">
        <f t="shared" ref="G25:L25" si="0">AVERAGE(G4:G24)</f>
        <v>16.729949616730604</v>
      </c>
      <c r="H25" s="340">
        <f t="shared" si="0"/>
        <v>13.71300127488144</v>
      </c>
      <c r="I25" s="340">
        <f t="shared" si="0"/>
        <v>16.722113519251785</v>
      </c>
      <c r="J25" s="340">
        <f t="shared" si="0"/>
        <v>47.373124531337162</v>
      </c>
      <c r="K25" s="340">
        <f t="shared" si="0"/>
        <v>23.585478464762325</v>
      </c>
      <c r="L25" s="340">
        <f t="shared" si="0"/>
        <v>12.587819780622166</v>
      </c>
      <c r="M25" s="340"/>
      <c r="O25" s="280">
        <f>G25-I25</f>
        <v>7.8360974788189708E-3</v>
      </c>
    </row>
    <row r="27" spans="2:15">
      <c r="B27" t="s">
        <v>187</v>
      </c>
      <c r="C27">
        <v>20000</v>
      </c>
      <c r="E27" t="s">
        <v>391</v>
      </c>
    </row>
    <row r="28" spans="2:15">
      <c r="B28" t="s">
        <v>186</v>
      </c>
      <c r="C28">
        <v>200</v>
      </c>
      <c r="E28" t="s">
        <v>390</v>
      </c>
      <c r="F28" t="s">
        <v>398</v>
      </c>
      <c r="G28" s="5" t="s">
        <v>395</v>
      </c>
      <c r="H28" s="5" t="s">
        <v>396</v>
      </c>
      <c r="I28" s="5" t="s">
        <v>405</v>
      </c>
      <c r="J28" s="5" t="s">
        <v>388</v>
      </c>
      <c r="K28" s="5" t="s">
        <v>389</v>
      </c>
      <c r="L28" s="5" t="s">
        <v>406</v>
      </c>
    </row>
    <row r="29" spans="2:15">
      <c r="B29" t="s">
        <v>383</v>
      </c>
      <c r="C29">
        <v>100</v>
      </c>
      <c r="E29">
        <v>0</v>
      </c>
      <c r="F29" s="280">
        <v>15.879190625</v>
      </c>
      <c r="G29" s="335">
        <v>16.324101201164499</v>
      </c>
      <c r="H29" s="345">
        <v>12.9567922728878</v>
      </c>
      <c r="I29" s="343">
        <v>16.309162817090101</v>
      </c>
      <c r="J29" s="335">
        <v>1145.85900306701</v>
      </c>
      <c r="K29" s="343">
        <v>177.33907699584901</v>
      </c>
      <c r="L29" s="336">
        <v>165.37594795227</v>
      </c>
      <c r="M29" s="341"/>
    </row>
    <row r="30" spans="2:15">
      <c r="B30" t="s">
        <v>384</v>
      </c>
      <c r="C30">
        <v>0.03</v>
      </c>
      <c r="E30">
        <v>1</v>
      </c>
      <c r="F30" s="280">
        <v>16.1350359375</v>
      </c>
      <c r="G30" s="331">
        <v>16.544047894186001</v>
      </c>
      <c r="H30" s="346">
        <v>10.3987166380128</v>
      </c>
      <c r="I30" s="341">
        <v>16.546709994840899</v>
      </c>
      <c r="J30" s="331">
        <v>1140.9931182861301</v>
      </c>
      <c r="K30" s="341">
        <v>265.50793647766102</v>
      </c>
      <c r="L30" s="332">
        <v>262.249946594238</v>
      </c>
      <c r="M30" s="341"/>
    </row>
    <row r="31" spans="2:15">
      <c r="B31" t="s">
        <v>385</v>
      </c>
      <c r="C31">
        <v>0.3</v>
      </c>
      <c r="E31">
        <v>2</v>
      </c>
      <c r="F31" s="280">
        <v>15.803882812499999</v>
      </c>
      <c r="G31" s="331">
        <v>16.396557519401501</v>
      </c>
      <c r="H31" s="346">
        <v>10.7105089281615</v>
      </c>
      <c r="I31" s="341">
        <v>16.370145856448101</v>
      </c>
      <c r="J31" s="331">
        <v>1145.6720829010001</v>
      </c>
      <c r="K31" s="341">
        <v>223.52170944213799</v>
      </c>
      <c r="L31" s="332">
        <v>216.00365638732899</v>
      </c>
      <c r="M31" s="341"/>
    </row>
    <row r="32" spans="2:15">
      <c r="B32" t="s">
        <v>386</v>
      </c>
      <c r="C32">
        <v>1</v>
      </c>
      <c r="E32">
        <v>3</v>
      </c>
      <c r="F32" s="280">
        <v>16.174226562499999</v>
      </c>
      <c r="G32" s="331">
        <v>16.6030124863338</v>
      </c>
      <c r="H32" s="346">
        <v>10.212547690449499</v>
      </c>
      <c r="I32" s="341">
        <v>16.557627107151301</v>
      </c>
      <c r="J32" s="331">
        <v>1122.48706817626</v>
      </c>
      <c r="K32" s="341">
        <v>186.41614913940401</v>
      </c>
      <c r="L32" s="332">
        <v>164.07775878906199</v>
      </c>
      <c r="M32" s="341"/>
    </row>
    <row r="33" spans="2:13">
      <c r="B33" t="s">
        <v>387</v>
      </c>
      <c r="C33">
        <v>110</v>
      </c>
      <c r="E33">
        <v>4</v>
      </c>
      <c r="F33" s="280">
        <v>16.093796874999999</v>
      </c>
      <c r="G33" s="331">
        <v>16.53157320303</v>
      </c>
      <c r="H33" s="341">
        <v>16.487329840032199</v>
      </c>
      <c r="I33" s="341">
        <v>16.487629795035598</v>
      </c>
      <c r="J33" s="331">
        <v>1036.6599559783899</v>
      </c>
      <c r="K33" s="341">
        <v>193.59779357910099</v>
      </c>
      <c r="L33" s="332">
        <v>190.83023071289</v>
      </c>
      <c r="M33" s="341"/>
    </row>
    <row r="34" spans="2:13">
      <c r="E34">
        <v>5</v>
      </c>
      <c r="F34" s="280">
        <v>16.0650890625</v>
      </c>
      <c r="G34" s="331">
        <v>16.539445459602899</v>
      </c>
      <c r="H34" s="341">
        <v>16.4853848193072</v>
      </c>
      <c r="I34" s="341">
        <v>16.5074690064307</v>
      </c>
      <c r="J34" s="331">
        <v>1063.2498264312701</v>
      </c>
      <c r="K34" s="341">
        <v>195.679903030395</v>
      </c>
      <c r="L34" s="332">
        <v>152.74119377136199</v>
      </c>
      <c r="M34" s="341"/>
    </row>
    <row r="35" spans="2:13">
      <c r="B35" t="s">
        <v>394</v>
      </c>
      <c r="C35">
        <v>15.989035403985801</v>
      </c>
      <c r="E35">
        <v>6</v>
      </c>
      <c r="F35" s="280">
        <v>15.9222015625</v>
      </c>
      <c r="G35" s="331">
        <v>16.351031536311201</v>
      </c>
      <c r="H35" s="346">
        <v>9.9812761337849594</v>
      </c>
      <c r="I35" s="344">
        <v>16.326149331421899</v>
      </c>
      <c r="J35" s="331">
        <v>1234.0719699859601</v>
      </c>
      <c r="K35" s="341">
        <v>193.25804710388101</v>
      </c>
      <c r="L35" s="332">
        <v>159.195899963378</v>
      </c>
      <c r="M35" s="341"/>
    </row>
    <row r="36" spans="2:13">
      <c r="E36">
        <v>7</v>
      </c>
      <c r="F36" s="280">
        <v>16.13505</v>
      </c>
      <c r="G36" s="331">
        <v>16.481511962779301</v>
      </c>
      <c r="H36" s="346">
        <v>15.6883543828397</v>
      </c>
      <c r="I36" s="344">
        <v>16.462403891704898</v>
      </c>
      <c r="J36" s="331">
        <v>1105.3597927093499</v>
      </c>
      <c r="K36" s="341">
        <v>165.18783569335901</v>
      </c>
      <c r="L36" s="332">
        <v>167.510032653808</v>
      </c>
      <c r="M36" s="341"/>
    </row>
    <row r="37" spans="2:13">
      <c r="E37">
        <v>8</v>
      </c>
      <c r="F37" s="280">
        <v>15.975081250000001</v>
      </c>
      <c r="G37" s="331">
        <v>16.514400779086799</v>
      </c>
      <c r="H37" s="344">
        <v>16.4380669175248</v>
      </c>
      <c r="I37" s="344">
        <v>16.480040308543899</v>
      </c>
      <c r="J37" s="331">
        <v>1053.0612468719401</v>
      </c>
      <c r="K37" s="341">
        <v>198.262691497802</v>
      </c>
      <c r="L37" s="332">
        <v>161.740064620971</v>
      </c>
      <c r="M37" s="341"/>
    </row>
    <row r="38" spans="2:13">
      <c r="E38">
        <v>9</v>
      </c>
      <c r="F38" s="280">
        <v>15.971121875</v>
      </c>
      <c r="G38" s="331">
        <v>16.584815216129002</v>
      </c>
      <c r="H38" s="346">
        <v>12.4573531318779</v>
      </c>
      <c r="I38" s="344">
        <v>16.597472692365201</v>
      </c>
      <c r="J38" s="331">
        <v>1125.5521774291899</v>
      </c>
      <c r="K38" s="341">
        <v>183.88414382934499</v>
      </c>
      <c r="L38" s="332">
        <v>159.70587730407701</v>
      </c>
      <c r="M38" s="341"/>
    </row>
    <row r="39" spans="2:13">
      <c r="E39">
        <v>10</v>
      </c>
      <c r="F39" s="280">
        <v>16.101565624999999</v>
      </c>
      <c r="G39" s="331">
        <v>16.527137930870701</v>
      </c>
      <c r="H39" s="344">
        <v>16.4558923685066</v>
      </c>
      <c r="I39" s="344">
        <v>16.514080514630098</v>
      </c>
      <c r="J39" s="331">
        <v>1086.69972419738</v>
      </c>
      <c r="K39" s="341">
        <v>272.34888076782198</v>
      </c>
      <c r="L39" s="332">
        <v>157.926797866821</v>
      </c>
      <c r="M39" s="341"/>
    </row>
    <row r="40" spans="2:13">
      <c r="E40">
        <v>11</v>
      </c>
      <c r="F40" s="280">
        <v>16.128035937500002</v>
      </c>
      <c r="G40" s="331">
        <v>16.584162189090399</v>
      </c>
      <c r="H40" s="344">
        <v>16.5086906981632</v>
      </c>
      <c r="I40" s="344">
        <v>16.561309367270798</v>
      </c>
      <c r="J40" s="331">
        <v>1151.83591842651</v>
      </c>
      <c r="K40" s="341">
        <v>239.048957824707</v>
      </c>
      <c r="L40" s="332">
        <v>164.748907089233</v>
      </c>
      <c r="M40" s="341"/>
    </row>
    <row r="41" spans="2:13">
      <c r="E41">
        <v>12</v>
      </c>
      <c r="F41" s="280">
        <v>15.988157812500001</v>
      </c>
      <c r="G41" s="331">
        <v>16.492127557820599</v>
      </c>
      <c r="H41" s="346">
        <v>9.9736710246368894</v>
      </c>
      <c r="I41" s="344">
        <v>16.471222881257201</v>
      </c>
      <c r="J41" s="331">
        <v>1086.50803565979</v>
      </c>
      <c r="K41" s="341">
        <v>262.77899742126402</v>
      </c>
      <c r="L41" s="332">
        <v>149.971961975097</v>
      </c>
      <c r="M41" s="341"/>
    </row>
    <row r="42" spans="2:13">
      <c r="E42">
        <v>13</v>
      </c>
      <c r="F42" s="280">
        <v>16.024103125</v>
      </c>
      <c r="G42" s="331">
        <v>16.5473645841452</v>
      </c>
      <c r="H42" s="346">
        <v>10.098003935801399</v>
      </c>
      <c r="I42" s="344">
        <v>16.526075590233798</v>
      </c>
      <c r="J42" s="331">
        <v>1133.38303565979</v>
      </c>
      <c r="K42" s="341">
        <v>197.28398323059</v>
      </c>
      <c r="L42" s="332">
        <v>182.85512924194299</v>
      </c>
      <c r="M42" s="341"/>
    </row>
    <row r="43" spans="2:13">
      <c r="E43">
        <v>14</v>
      </c>
      <c r="F43" s="280">
        <v>15.959101562500001</v>
      </c>
      <c r="G43" s="331">
        <v>16.461924276152601</v>
      </c>
      <c r="H43" s="344">
        <v>16.444661240802098</v>
      </c>
      <c r="I43" s="344">
        <v>16.449298045229298</v>
      </c>
      <c r="J43" s="331">
        <v>1193.3670043945301</v>
      </c>
      <c r="K43" s="341">
        <v>312.333106994628</v>
      </c>
      <c r="L43" s="332">
        <v>207.76391029357899</v>
      </c>
      <c r="M43" s="341"/>
    </row>
    <row r="44" spans="2:13">
      <c r="E44">
        <v>15</v>
      </c>
      <c r="F44" s="280">
        <v>15.9908859375</v>
      </c>
      <c r="G44" s="331">
        <v>16.496176950366099</v>
      </c>
      <c r="H44" s="346">
        <v>11.0507906945682</v>
      </c>
      <c r="I44" s="344">
        <v>16.397841701759699</v>
      </c>
      <c r="J44" s="331">
        <v>1116.1589622497499</v>
      </c>
      <c r="K44" s="341">
        <v>203.56369018554599</v>
      </c>
      <c r="L44" s="332">
        <v>176.352024078369</v>
      </c>
      <c r="M44" s="341"/>
    </row>
    <row r="45" spans="2:13">
      <c r="E45">
        <v>16</v>
      </c>
      <c r="F45" s="280">
        <v>16.112862499999999</v>
      </c>
      <c r="G45" s="331">
        <v>16.412567617706699</v>
      </c>
      <c r="H45" s="344">
        <v>16.399547695841399</v>
      </c>
      <c r="I45" s="344">
        <v>16.4360437835177</v>
      </c>
      <c r="J45" s="331">
        <v>1123.86107444763</v>
      </c>
      <c r="K45" s="341">
        <v>205.826044082641</v>
      </c>
      <c r="L45" s="332">
        <v>184.20720100402801</v>
      </c>
      <c r="M45" s="341"/>
    </row>
    <row r="46" spans="2:13">
      <c r="E46">
        <v>17</v>
      </c>
      <c r="F46" s="280">
        <v>15.988096875</v>
      </c>
      <c r="G46" s="331">
        <v>16.397183987924201</v>
      </c>
      <c r="H46" s="344">
        <v>16.3209454245664</v>
      </c>
      <c r="I46" s="344">
        <v>16.365888682572098</v>
      </c>
      <c r="J46" s="331">
        <v>1127.0258426666201</v>
      </c>
      <c r="K46" s="341">
        <v>199.627876281738</v>
      </c>
      <c r="L46" s="332">
        <v>205.53708076477</v>
      </c>
      <c r="M46" s="341"/>
    </row>
    <row r="47" spans="2:13">
      <c r="E47">
        <v>18</v>
      </c>
      <c r="F47" s="280">
        <v>16.039365624999999</v>
      </c>
      <c r="G47" s="331">
        <v>16.5108169417027</v>
      </c>
      <c r="H47" s="344">
        <v>16.4848286527384</v>
      </c>
      <c r="I47" s="344">
        <v>16.4845474449228</v>
      </c>
      <c r="J47" s="331">
        <v>1097.9018211364701</v>
      </c>
      <c r="K47" s="341">
        <v>194.35000419616699</v>
      </c>
      <c r="L47" s="332">
        <v>192.05474853515599</v>
      </c>
      <c r="M47" s="341"/>
    </row>
    <row r="48" spans="2:13">
      <c r="E48">
        <v>19</v>
      </c>
      <c r="F48" s="280">
        <v>16.016368750000002</v>
      </c>
      <c r="G48" s="331">
        <v>16.541081151730701</v>
      </c>
      <c r="H48" s="346">
        <v>9.9686561519242201</v>
      </c>
      <c r="I48" s="344">
        <v>16.515208470424</v>
      </c>
      <c r="J48" s="331">
        <v>1116.67299270629</v>
      </c>
      <c r="K48" s="341">
        <v>177.94680595397901</v>
      </c>
      <c r="L48" s="332">
        <v>174.36075210571201</v>
      </c>
      <c r="M48" s="341"/>
    </row>
    <row r="49" spans="5:15">
      <c r="E49">
        <v>20</v>
      </c>
      <c r="F49" s="280">
        <v>15.97694375</v>
      </c>
      <c r="G49" s="333">
        <v>16.468862297871301</v>
      </c>
      <c r="H49" s="342">
        <v>16.389646056198799</v>
      </c>
      <c r="I49" s="342">
        <v>16.422573929147401</v>
      </c>
      <c r="J49" s="333">
        <v>1108.61182212829</v>
      </c>
      <c r="K49" s="342">
        <v>199.95903968811001</v>
      </c>
      <c r="L49" s="334">
        <v>194.97227668762201</v>
      </c>
      <c r="M49" s="341"/>
    </row>
    <row r="50" spans="5:15">
      <c r="E50" t="s">
        <v>397</v>
      </c>
      <c r="F50" s="340">
        <f>AVERAGE(F29:F49)</f>
        <v>16.022864955357143</v>
      </c>
      <c r="G50" s="340">
        <f t="shared" ref="G50:L50" si="1">AVERAGE(G29:G49)</f>
        <v>16.490947749686011</v>
      </c>
      <c r="H50" s="347">
        <f t="shared" si="1"/>
        <v>13.710079271363142</v>
      </c>
      <c r="I50" s="340">
        <f t="shared" si="1"/>
        <v>16.466138152952261</v>
      </c>
      <c r="J50" s="340">
        <f t="shared" si="1"/>
        <v>1119.7615464528355</v>
      </c>
      <c r="K50" s="340">
        <f t="shared" si="1"/>
        <v>211.79631778172032</v>
      </c>
      <c r="L50" s="340">
        <f t="shared" si="1"/>
        <v>180.48482849484358</v>
      </c>
      <c r="M50" s="340"/>
      <c r="O50" s="280">
        <f>G50-I50</f>
        <v>2.4809596733749828E-2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8F00A-1AED-EC43-8E25-571C2159D2C7}">
  <dimension ref="C4:AV32"/>
  <sheetViews>
    <sheetView showGridLines="0" zoomScale="130" zoomScaleNormal="130" workbookViewId="0">
      <selection activeCell="BN24" sqref="BN24"/>
    </sheetView>
  </sheetViews>
  <sheetFormatPr baseColWidth="10" defaultColWidth="2.83203125" defaultRowHeight="16" customHeight="1"/>
  <sheetData>
    <row r="4" spans="14:42" ht="16" customHeight="1">
      <c r="N4" s="354" t="s">
        <v>403</v>
      </c>
      <c r="O4" s="354"/>
      <c r="P4" s="354"/>
      <c r="Q4" s="354"/>
      <c r="R4" s="354"/>
      <c r="S4" s="354"/>
      <c r="T4" s="354"/>
      <c r="U4" s="354"/>
      <c r="V4" s="354"/>
      <c r="W4" s="354"/>
      <c r="X4" s="354"/>
      <c r="Y4" s="354"/>
      <c r="Z4" s="354"/>
      <c r="AA4" s="354"/>
      <c r="AB4" s="354"/>
      <c r="AC4" s="354"/>
      <c r="AD4" s="354"/>
      <c r="AE4" s="354"/>
      <c r="AF4" s="354"/>
      <c r="AG4" s="354"/>
      <c r="AH4" s="354"/>
      <c r="AI4" s="354"/>
      <c r="AJ4" s="354"/>
      <c r="AK4" s="354"/>
    </row>
    <row r="5" spans="14:42" ht="16" customHeight="1">
      <c r="N5" s="354"/>
      <c r="O5" s="354"/>
      <c r="P5" s="354"/>
      <c r="Q5" s="354"/>
      <c r="R5" s="354"/>
      <c r="S5" s="354"/>
      <c r="T5" s="354"/>
      <c r="U5" s="354"/>
      <c r="V5" s="354"/>
      <c r="W5" s="354"/>
      <c r="X5" s="354"/>
      <c r="Y5" s="354"/>
      <c r="Z5" s="354"/>
      <c r="AA5" s="354"/>
      <c r="AB5" s="354"/>
      <c r="AC5" s="354"/>
      <c r="AD5" s="354"/>
      <c r="AE5" s="354"/>
      <c r="AF5" s="354"/>
      <c r="AG5" s="354"/>
      <c r="AH5" s="354"/>
      <c r="AI5" s="354"/>
      <c r="AJ5" s="354"/>
      <c r="AK5" s="354"/>
    </row>
    <row r="6" spans="14:42" ht="16" customHeight="1">
      <c r="N6" s="354"/>
      <c r="O6" s="354"/>
      <c r="P6" s="354"/>
      <c r="Q6" s="354"/>
      <c r="R6" s="354"/>
      <c r="S6" s="354"/>
      <c r="T6" s="354"/>
      <c r="U6" s="354"/>
      <c r="V6" s="354"/>
      <c r="W6" s="354"/>
      <c r="X6" s="354"/>
      <c r="Y6" s="354"/>
      <c r="Z6" s="354"/>
      <c r="AA6" s="354"/>
      <c r="AB6" s="354"/>
      <c r="AC6" s="354"/>
      <c r="AD6" s="354"/>
      <c r="AE6" s="354"/>
      <c r="AF6" s="354"/>
      <c r="AG6" s="354"/>
      <c r="AH6" s="354"/>
      <c r="AI6" s="354"/>
      <c r="AJ6" s="354"/>
      <c r="AK6" s="354"/>
    </row>
    <row r="7" spans="14:42" ht="16" customHeight="1">
      <c r="N7" s="354"/>
      <c r="O7" s="354"/>
      <c r="P7" s="354"/>
      <c r="Q7" s="354"/>
      <c r="R7" s="354"/>
      <c r="S7" s="354"/>
      <c r="T7" s="354"/>
      <c r="U7" s="354"/>
      <c r="V7" s="354"/>
      <c r="W7" s="354"/>
      <c r="X7" s="354"/>
      <c r="Y7" s="354"/>
      <c r="Z7" s="354"/>
      <c r="AA7" s="354"/>
      <c r="AB7" s="354"/>
      <c r="AC7" s="354"/>
      <c r="AD7" s="354"/>
      <c r="AE7" s="354"/>
      <c r="AF7" s="354"/>
      <c r="AG7" s="354"/>
      <c r="AH7" s="354"/>
      <c r="AI7" s="354"/>
      <c r="AJ7" s="354"/>
      <c r="AK7" s="354"/>
    </row>
    <row r="8" spans="14:42" ht="16" customHeight="1">
      <c r="N8" s="354"/>
      <c r="O8" s="354"/>
      <c r="P8" s="354"/>
      <c r="Q8" s="354"/>
      <c r="R8" s="354"/>
      <c r="S8" s="354"/>
      <c r="T8" s="354"/>
      <c r="U8" s="354"/>
      <c r="V8" s="354"/>
      <c r="W8" s="354"/>
      <c r="X8" s="354"/>
      <c r="Y8" s="354"/>
      <c r="Z8" s="354"/>
      <c r="AA8" s="354"/>
      <c r="AB8" s="354"/>
      <c r="AC8" s="354"/>
      <c r="AD8" s="354"/>
      <c r="AE8" s="354"/>
      <c r="AF8" s="354"/>
      <c r="AG8" s="354"/>
      <c r="AH8" s="354"/>
      <c r="AI8" s="354"/>
      <c r="AJ8" s="354"/>
      <c r="AK8" s="354"/>
    </row>
    <row r="9" spans="14:42" ht="16" customHeight="1">
      <c r="N9" s="353" t="s">
        <v>399</v>
      </c>
      <c r="O9" s="353"/>
      <c r="P9" s="353"/>
      <c r="Q9" s="353"/>
      <c r="R9" s="353"/>
      <c r="S9" s="353"/>
      <c r="AK9" s="353" t="s">
        <v>402</v>
      </c>
      <c r="AL9" s="353"/>
      <c r="AM9" s="353"/>
      <c r="AN9" s="353"/>
      <c r="AO9" s="353"/>
      <c r="AP9" s="353"/>
    </row>
    <row r="10" spans="14:42" ht="16" customHeight="1" thickBot="1">
      <c r="N10" s="357"/>
      <c r="O10" s="357"/>
      <c r="P10" s="357"/>
      <c r="Q10" s="357"/>
      <c r="R10" s="357"/>
      <c r="S10" s="357"/>
      <c r="AK10" s="357"/>
      <c r="AL10" s="357"/>
      <c r="AM10" s="357"/>
      <c r="AN10" s="357"/>
      <c r="AO10" s="357"/>
      <c r="AP10" s="357"/>
    </row>
    <row r="11" spans="14:42" ht="16" customHeight="1" thickBot="1">
      <c r="N11" s="358"/>
      <c r="O11" s="358"/>
      <c r="P11" s="358"/>
      <c r="Q11" s="356"/>
      <c r="R11" s="358"/>
      <c r="S11" s="358"/>
      <c r="AK11" s="358"/>
      <c r="AL11" s="358"/>
      <c r="AM11" s="358"/>
      <c r="AN11" s="358"/>
      <c r="AO11" s="356"/>
      <c r="AP11" s="358"/>
    </row>
    <row r="12" spans="14:42" ht="16" customHeight="1" thickBot="1">
      <c r="N12" s="358"/>
      <c r="O12" s="358"/>
      <c r="P12" s="358"/>
      <c r="Q12" s="358"/>
      <c r="R12" s="358"/>
      <c r="S12" s="358"/>
      <c r="AK12" s="358"/>
      <c r="AL12" s="358"/>
      <c r="AM12" s="358"/>
      <c r="AN12" s="358"/>
      <c r="AO12" s="358"/>
      <c r="AP12" s="358"/>
    </row>
    <row r="13" spans="14:42" ht="16" customHeight="1" thickBot="1">
      <c r="N13" s="358"/>
      <c r="O13" s="358"/>
      <c r="P13" s="358"/>
      <c r="Q13" s="356"/>
      <c r="R13" s="358"/>
      <c r="S13" s="358"/>
      <c r="AK13" s="358"/>
      <c r="AL13" s="358"/>
      <c r="AM13" s="358"/>
      <c r="AN13" s="358"/>
      <c r="AO13" s="356"/>
      <c r="AP13" s="358"/>
    </row>
    <row r="14" spans="14:42" ht="16" customHeight="1" thickBot="1">
      <c r="N14" s="358"/>
      <c r="O14" s="358"/>
      <c r="P14" s="358"/>
      <c r="Q14" s="356"/>
      <c r="R14" s="358"/>
      <c r="S14" s="358"/>
      <c r="AK14" s="358"/>
      <c r="AL14" s="358"/>
      <c r="AM14" s="358"/>
      <c r="AN14" s="358"/>
      <c r="AO14" s="356"/>
      <c r="AP14" s="358"/>
    </row>
    <row r="15" spans="14:42" ht="16" customHeight="1" thickBot="1">
      <c r="N15" s="358"/>
      <c r="O15" s="358"/>
      <c r="P15" s="358"/>
      <c r="Q15" s="358"/>
      <c r="R15" s="358"/>
      <c r="S15" s="358"/>
      <c r="AK15" s="358"/>
      <c r="AL15" s="358"/>
      <c r="AM15" s="358"/>
      <c r="AN15" s="358"/>
      <c r="AO15" s="358"/>
      <c r="AP15" s="358"/>
    </row>
    <row r="16" spans="14:42" ht="16" customHeight="1" thickBot="1">
      <c r="N16" s="358"/>
      <c r="O16" s="358"/>
      <c r="P16" s="358"/>
      <c r="Q16" s="356"/>
      <c r="R16" s="358"/>
      <c r="S16" s="358"/>
      <c r="AK16" s="358"/>
      <c r="AL16" s="358"/>
      <c r="AM16" s="358"/>
      <c r="AN16" s="358"/>
      <c r="AO16" s="356"/>
      <c r="AP16" s="358"/>
    </row>
    <row r="17" spans="3:48" ht="16" customHeight="1" thickBot="1">
      <c r="C17" s="352"/>
      <c r="D17" s="352"/>
      <c r="N17" s="358"/>
      <c r="O17" s="358"/>
      <c r="P17" s="358"/>
      <c r="Q17" s="356"/>
      <c r="R17" s="358"/>
      <c r="S17" s="358"/>
      <c r="AK17" s="358"/>
      <c r="AL17" s="358"/>
      <c r="AM17" s="358"/>
      <c r="AN17" s="358"/>
      <c r="AO17" s="356"/>
      <c r="AP17" s="358"/>
    </row>
    <row r="18" spans="3:48" ht="16" customHeight="1" thickBot="1">
      <c r="C18" s="352"/>
      <c r="D18" s="352"/>
      <c r="N18" s="358"/>
      <c r="O18" s="358"/>
      <c r="P18" s="358"/>
      <c r="Q18" s="356"/>
      <c r="R18" s="358"/>
      <c r="S18" s="358"/>
      <c r="AK18" s="358"/>
      <c r="AL18" s="358"/>
      <c r="AM18" s="358"/>
      <c r="AN18" s="358"/>
      <c r="AO18" s="356"/>
      <c r="AP18" s="358"/>
    </row>
    <row r="19" spans="3:48" ht="16" customHeight="1" thickBot="1">
      <c r="C19" s="352"/>
      <c r="D19" s="352"/>
      <c r="N19" s="358"/>
      <c r="O19" s="358"/>
      <c r="P19" s="358"/>
      <c r="Q19" s="358"/>
      <c r="R19" s="358"/>
      <c r="S19" s="358"/>
      <c r="AK19" s="358"/>
      <c r="AL19" s="358"/>
      <c r="AM19" s="358"/>
      <c r="AN19" s="358"/>
      <c r="AO19" s="358"/>
      <c r="AP19" s="358"/>
    </row>
    <row r="20" spans="3:48" ht="16" customHeight="1" thickBot="1">
      <c r="C20" s="352"/>
      <c r="D20" s="352"/>
      <c r="N20" s="358"/>
      <c r="O20" s="358"/>
      <c r="P20" s="358"/>
      <c r="Q20" s="356"/>
      <c r="R20" s="358"/>
      <c r="S20" s="358"/>
      <c r="V20" s="356"/>
      <c r="W20" s="10"/>
      <c r="X20" s="10"/>
      <c r="AA20" s="356"/>
      <c r="AB20" s="356"/>
      <c r="AC20" s="356"/>
      <c r="AD20" s="356"/>
      <c r="AH20" s="356"/>
      <c r="AK20" s="358"/>
      <c r="AL20" s="358"/>
      <c r="AM20" s="358"/>
      <c r="AN20" s="358"/>
      <c r="AO20" s="356"/>
      <c r="AP20" s="358"/>
    </row>
    <row r="21" spans="3:48" ht="16" customHeight="1" thickBot="1">
      <c r="C21" s="352"/>
      <c r="D21" s="352"/>
      <c r="V21" s="356"/>
      <c r="W21" s="10"/>
      <c r="X21" s="10"/>
      <c r="AA21" s="356"/>
      <c r="AB21" s="356"/>
      <c r="AC21" s="356"/>
      <c r="AD21" s="356"/>
      <c r="AH21" s="356"/>
    </row>
    <row r="22" spans="3:48" ht="16" customHeight="1" thickBot="1">
      <c r="C22" s="352"/>
      <c r="D22" s="352"/>
      <c r="V22" s="356"/>
      <c r="W22" s="10"/>
      <c r="X22" s="10"/>
      <c r="AA22" s="356"/>
      <c r="AB22" s="356"/>
      <c r="AC22" s="356"/>
      <c r="AD22" s="356"/>
      <c r="AH22" s="356"/>
    </row>
    <row r="23" spans="3:48" ht="16" customHeight="1" thickBot="1">
      <c r="L23" s="352"/>
      <c r="M23" s="352"/>
      <c r="N23" s="352"/>
      <c r="O23" s="352"/>
      <c r="P23" s="352"/>
      <c r="V23" s="356"/>
      <c r="W23" s="10"/>
      <c r="X23" s="10"/>
      <c r="AA23" s="356"/>
      <c r="AB23" s="356"/>
      <c r="AC23" s="356"/>
      <c r="AD23" s="356"/>
      <c r="AH23" s="356"/>
    </row>
    <row r="24" spans="3:48" ht="16" customHeight="1" thickBot="1">
      <c r="G24" s="352"/>
      <c r="H24" s="352"/>
      <c r="I24" s="352"/>
      <c r="J24" s="352"/>
      <c r="K24" s="352"/>
      <c r="V24" s="356"/>
      <c r="W24" s="10"/>
      <c r="X24" s="10"/>
      <c r="AA24" s="356"/>
      <c r="AB24" s="356"/>
      <c r="AC24" s="356"/>
      <c r="AD24" s="356"/>
      <c r="AH24" s="356"/>
    </row>
    <row r="25" spans="3:48" ht="16" customHeight="1" thickBot="1">
      <c r="G25" s="352"/>
      <c r="H25" s="352"/>
      <c r="I25" s="352"/>
      <c r="J25" s="352"/>
      <c r="K25" s="352"/>
      <c r="M25" s="355" t="s">
        <v>404</v>
      </c>
      <c r="N25" s="355"/>
      <c r="O25" s="355"/>
      <c r="P25" s="355"/>
      <c r="Q25" s="355"/>
      <c r="R25" s="355"/>
      <c r="S25" s="355"/>
      <c r="V25" s="356"/>
      <c r="W25" s="10"/>
      <c r="X25" s="10"/>
      <c r="AA25" s="356"/>
      <c r="AB25" s="356"/>
      <c r="AC25" s="356"/>
      <c r="AD25" s="356"/>
      <c r="AH25" s="356"/>
      <c r="AJ25" s="355" t="s">
        <v>401</v>
      </c>
      <c r="AK25" s="355"/>
      <c r="AL25" s="355"/>
      <c r="AM25" s="355"/>
      <c r="AN25" s="355"/>
      <c r="AO25" s="355"/>
      <c r="AP25" s="355"/>
      <c r="AQ25" s="355"/>
      <c r="AR25" s="355"/>
      <c r="AS25" s="355"/>
      <c r="AT25" s="355"/>
      <c r="AU25" s="355"/>
      <c r="AV25" s="355"/>
    </row>
    <row r="26" spans="3:48" ht="16" customHeight="1" thickBot="1">
      <c r="M26" s="355"/>
      <c r="N26" s="355"/>
      <c r="O26" s="355"/>
      <c r="P26" s="355"/>
      <c r="Q26" s="355"/>
      <c r="R26" s="355"/>
      <c r="S26" s="355"/>
      <c r="V26" s="356"/>
      <c r="W26" s="10"/>
      <c r="X26" s="10"/>
      <c r="AA26" s="356"/>
      <c r="AB26" s="356"/>
      <c r="AC26" s="356"/>
      <c r="AD26" s="356"/>
      <c r="AH26" s="356"/>
      <c r="AJ26" s="355"/>
      <c r="AK26" s="355"/>
      <c r="AL26" s="355"/>
      <c r="AM26" s="355"/>
      <c r="AN26" s="355"/>
      <c r="AO26" s="355"/>
      <c r="AP26" s="355"/>
      <c r="AQ26" s="355"/>
      <c r="AR26" s="355"/>
      <c r="AS26" s="355"/>
      <c r="AT26" s="355"/>
      <c r="AU26" s="355"/>
      <c r="AV26" s="355"/>
    </row>
    <row r="27" spans="3:48" ht="16" customHeight="1" thickBot="1">
      <c r="M27" s="355"/>
      <c r="N27" s="355"/>
      <c r="O27" s="355"/>
      <c r="P27" s="355"/>
      <c r="Q27" s="355"/>
      <c r="R27" s="355"/>
      <c r="S27" s="355"/>
      <c r="T27" s="352"/>
      <c r="V27" s="356"/>
      <c r="W27" s="10"/>
      <c r="X27" s="10"/>
      <c r="AA27" s="356"/>
      <c r="AB27" s="356"/>
      <c r="AC27" s="356"/>
      <c r="AD27" s="356"/>
      <c r="AH27" s="356"/>
      <c r="AJ27" s="355"/>
      <c r="AK27" s="355"/>
      <c r="AL27" s="355"/>
      <c r="AM27" s="355"/>
      <c r="AN27" s="355"/>
      <c r="AO27" s="355"/>
      <c r="AP27" s="355"/>
      <c r="AQ27" s="355"/>
      <c r="AR27" s="355"/>
      <c r="AS27" s="355"/>
      <c r="AT27" s="355"/>
      <c r="AU27" s="355"/>
      <c r="AV27" s="355"/>
    </row>
    <row r="28" spans="3:48" ht="16" customHeight="1">
      <c r="M28" s="355"/>
      <c r="N28" s="355"/>
      <c r="O28" s="355"/>
      <c r="P28" s="355"/>
      <c r="Q28" s="355"/>
      <c r="R28" s="355"/>
      <c r="S28" s="355"/>
      <c r="T28" s="352"/>
      <c r="AJ28" s="355"/>
      <c r="AK28" s="355"/>
      <c r="AL28" s="355"/>
      <c r="AM28" s="355"/>
      <c r="AN28" s="355"/>
      <c r="AO28" s="355"/>
      <c r="AP28" s="355"/>
      <c r="AQ28" s="355"/>
      <c r="AR28" s="355"/>
      <c r="AS28" s="355"/>
      <c r="AT28" s="355"/>
      <c r="AU28" s="355"/>
      <c r="AV28" s="355"/>
    </row>
    <row r="29" spans="3:48" ht="16" customHeight="1">
      <c r="M29" s="355"/>
      <c r="N29" s="355"/>
      <c r="O29" s="355"/>
      <c r="P29" s="355"/>
      <c r="Q29" s="355"/>
      <c r="R29" s="355"/>
      <c r="S29" s="355"/>
      <c r="T29" s="352"/>
      <c r="W29" s="355" t="s">
        <v>400</v>
      </c>
      <c r="X29" s="355"/>
      <c r="Y29" s="355"/>
      <c r="Z29" s="355"/>
      <c r="AA29" s="355"/>
      <c r="AB29" s="355"/>
      <c r="AC29" s="355"/>
      <c r="AD29" s="355"/>
      <c r="AE29" s="355"/>
      <c r="AF29" s="355"/>
      <c r="AJ29" s="355"/>
      <c r="AK29" s="355"/>
      <c r="AL29" s="355"/>
      <c r="AM29" s="355"/>
      <c r="AN29" s="355"/>
      <c r="AO29" s="355"/>
      <c r="AP29" s="355"/>
      <c r="AQ29" s="355"/>
      <c r="AR29" s="355"/>
      <c r="AS29" s="355"/>
      <c r="AT29" s="355"/>
      <c r="AU29" s="355"/>
      <c r="AV29" s="355"/>
    </row>
    <row r="30" spans="3:48" ht="16" customHeight="1">
      <c r="W30" s="355"/>
      <c r="X30" s="355"/>
      <c r="Y30" s="355"/>
      <c r="Z30" s="355"/>
      <c r="AA30" s="355"/>
      <c r="AB30" s="355"/>
      <c r="AC30" s="355"/>
      <c r="AD30" s="355"/>
      <c r="AE30" s="355"/>
      <c r="AF30" s="355"/>
      <c r="AJ30" s="355"/>
      <c r="AK30" s="355"/>
      <c r="AL30" s="355"/>
      <c r="AM30" s="355"/>
      <c r="AN30" s="355"/>
      <c r="AO30" s="355"/>
      <c r="AP30" s="355"/>
      <c r="AQ30" s="355"/>
      <c r="AR30" s="355"/>
      <c r="AS30" s="355"/>
      <c r="AT30" s="355"/>
      <c r="AU30" s="355"/>
      <c r="AV30" s="355"/>
    </row>
    <row r="31" spans="3:48" ht="16" customHeight="1">
      <c r="W31" s="355"/>
      <c r="X31" s="355"/>
      <c r="Y31" s="355"/>
      <c r="Z31" s="355"/>
      <c r="AA31" s="355"/>
      <c r="AB31" s="355"/>
      <c r="AC31" s="355"/>
      <c r="AD31" s="355"/>
      <c r="AE31" s="355"/>
      <c r="AF31" s="355"/>
    </row>
    <row r="32" spans="3:48" ht="16" customHeight="1">
      <c r="W32" s="355"/>
      <c r="X32" s="355"/>
      <c r="Y32" s="355"/>
      <c r="Z32" s="355"/>
      <c r="AA32" s="355"/>
      <c r="AB32" s="355"/>
      <c r="AC32" s="355"/>
      <c r="AD32" s="355"/>
      <c r="AE32" s="355"/>
      <c r="AF32" s="355"/>
    </row>
  </sheetData>
  <mergeCells count="6">
    <mergeCell ref="M25:S29"/>
    <mergeCell ref="W29:AF32"/>
    <mergeCell ref="AJ25:AV30"/>
    <mergeCell ref="N4:AK8"/>
    <mergeCell ref="N9:S10"/>
    <mergeCell ref="AK9:AP10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99E16-359F-C140-9AA7-C1B52BB965D1}">
  <dimension ref="A1:Q32"/>
  <sheetViews>
    <sheetView zoomScaleNormal="100" workbookViewId="0">
      <selection activeCell="E37" sqref="E37"/>
    </sheetView>
  </sheetViews>
  <sheetFormatPr baseColWidth="10" defaultRowHeight="16"/>
  <sheetData>
    <row r="1" spans="1:17">
      <c r="B1" t="s">
        <v>2</v>
      </c>
      <c r="L1" s="12">
        <v>6</v>
      </c>
    </row>
    <row r="2" spans="1:17">
      <c r="B2" t="s">
        <v>0</v>
      </c>
      <c r="H2" t="s">
        <v>1</v>
      </c>
      <c r="L2" t="s">
        <v>25</v>
      </c>
      <c r="M2" t="s">
        <v>26</v>
      </c>
      <c r="N2" t="s">
        <v>27</v>
      </c>
      <c r="O2" t="s">
        <v>28</v>
      </c>
      <c r="P2" t="s">
        <v>16</v>
      </c>
      <c r="Q2" t="s">
        <v>17</v>
      </c>
    </row>
    <row r="3" spans="1:17">
      <c r="B3">
        <v>0</v>
      </c>
      <c r="C3">
        <v>1</v>
      </c>
      <c r="D3">
        <v>2</v>
      </c>
      <c r="E3">
        <v>3</v>
      </c>
      <c r="H3">
        <v>0</v>
      </c>
      <c r="I3">
        <v>1</v>
      </c>
      <c r="J3">
        <v>2</v>
      </c>
      <c r="L3">
        <v>2</v>
      </c>
      <c r="M3">
        <v>1</v>
      </c>
      <c r="N3">
        <v>1</v>
      </c>
      <c r="O3">
        <v>2</v>
      </c>
      <c r="P3">
        <v>3</v>
      </c>
      <c r="Q3">
        <v>4</v>
      </c>
    </row>
    <row r="4" spans="1:17">
      <c r="A4">
        <v>0</v>
      </c>
      <c r="B4" s="1">
        <v>0</v>
      </c>
      <c r="C4" s="2">
        <v>1</v>
      </c>
      <c r="D4" s="2">
        <v>2</v>
      </c>
      <c r="E4" s="3">
        <v>3</v>
      </c>
      <c r="F4" s="5"/>
      <c r="G4" s="10">
        <v>0</v>
      </c>
      <c r="H4" s="1">
        <v>0</v>
      </c>
      <c r="I4" s="2">
        <v>4</v>
      </c>
      <c r="J4" s="3">
        <v>8</v>
      </c>
      <c r="L4" t="s">
        <v>29</v>
      </c>
    </row>
    <row r="5" spans="1:17">
      <c r="A5">
        <v>1</v>
      </c>
      <c r="B5" s="4">
        <v>4</v>
      </c>
      <c r="C5" s="5">
        <v>5</v>
      </c>
      <c r="D5" s="12">
        <v>6</v>
      </c>
      <c r="E5" s="6">
        <v>7</v>
      </c>
      <c r="F5" s="5"/>
      <c r="G5" s="10">
        <v>1</v>
      </c>
      <c r="H5" s="4">
        <v>1</v>
      </c>
      <c r="I5" s="10">
        <v>5</v>
      </c>
      <c r="J5" s="6">
        <v>9</v>
      </c>
      <c r="L5" t="s">
        <v>30</v>
      </c>
      <c r="M5">
        <f>L3+M3*Q3</f>
        <v>6</v>
      </c>
    </row>
    <row r="6" spans="1:17">
      <c r="A6">
        <v>2</v>
      </c>
      <c r="B6" s="7">
        <v>8</v>
      </c>
      <c r="C6" s="8">
        <v>9</v>
      </c>
      <c r="D6" s="8">
        <v>10</v>
      </c>
      <c r="E6" s="9">
        <v>11</v>
      </c>
      <c r="F6" s="5"/>
      <c r="G6" s="10">
        <v>2</v>
      </c>
      <c r="H6" s="4">
        <v>2</v>
      </c>
      <c r="I6" s="10">
        <v>6</v>
      </c>
      <c r="J6" s="6">
        <v>10</v>
      </c>
    </row>
    <row r="7" spans="1:17">
      <c r="G7" s="10">
        <v>3</v>
      </c>
      <c r="H7" s="7">
        <v>3</v>
      </c>
      <c r="I7" s="8">
        <v>7</v>
      </c>
      <c r="J7" s="9">
        <v>11</v>
      </c>
      <c r="L7" t="s">
        <v>31</v>
      </c>
    </row>
    <row r="8" spans="1:17">
      <c r="L8" t="s">
        <v>32</v>
      </c>
      <c r="M8">
        <f>M3+L3*P3</f>
        <v>7</v>
      </c>
    </row>
    <row r="9" spans="1:17">
      <c r="B9" t="s">
        <v>3</v>
      </c>
      <c r="H9" t="s">
        <v>1</v>
      </c>
    </row>
    <row r="10" spans="1:17">
      <c r="B10" s="1" t="s">
        <v>4</v>
      </c>
      <c r="C10" s="11" t="s">
        <v>5</v>
      </c>
      <c r="D10" s="2" t="s">
        <v>6</v>
      </c>
      <c r="E10" s="3" t="s">
        <v>7</v>
      </c>
      <c r="F10" s="5"/>
      <c r="H10" s="1" t="s">
        <v>4</v>
      </c>
      <c r="I10" s="2" t="s">
        <v>8</v>
      </c>
      <c r="J10" s="3" t="s">
        <v>12</v>
      </c>
    </row>
    <row r="11" spans="1:17">
      <c r="B11" s="4" t="s">
        <v>8</v>
      </c>
      <c r="C11" s="5" t="s">
        <v>9</v>
      </c>
      <c r="D11" s="5" t="s">
        <v>10</v>
      </c>
      <c r="E11" s="6" t="s">
        <v>11</v>
      </c>
      <c r="F11" s="5"/>
      <c r="H11" s="4" t="s">
        <v>5</v>
      </c>
      <c r="I11" s="10" t="s">
        <v>9</v>
      </c>
      <c r="J11" s="6" t="s">
        <v>13</v>
      </c>
    </row>
    <row r="12" spans="1:17">
      <c r="B12" s="7" t="s">
        <v>12</v>
      </c>
      <c r="C12" s="8" t="s">
        <v>13</v>
      </c>
      <c r="D12" s="8" t="s">
        <v>14</v>
      </c>
      <c r="E12" s="9" t="s">
        <v>15</v>
      </c>
      <c r="F12" s="5"/>
      <c r="H12" s="4" t="s">
        <v>6</v>
      </c>
      <c r="I12" s="10" t="s">
        <v>10</v>
      </c>
      <c r="J12" s="6" t="s">
        <v>14</v>
      </c>
      <c r="L12" t="s">
        <v>55</v>
      </c>
      <c r="M12">
        <v>2</v>
      </c>
      <c r="O12" t="s">
        <v>57</v>
      </c>
      <c r="P12">
        <v>4</v>
      </c>
    </row>
    <row r="13" spans="1:17">
      <c r="H13" s="7" t="s">
        <v>7</v>
      </c>
      <c r="I13" s="8" t="s">
        <v>11</v>
      </c>
      <c r="J13" s="9" t="s">
        <v>15</v>
      </c>
      <c r="L13" t="s">
        <v>56</v>
      </c>
      <c r="M13">
        <v>1</v>
      </c>
      <c r="O13" t="s">
        <v>58</v>
      </c>
      <c r="P13">
        <v>3</v>
      </c>
    </row>
    <row r="16" spans="1:17">
      <c r="B16" t="s">
        <v>20</v>
      </c>
    </row>
    <row r="17" spans="2:16">
      <c r="B17" t="s">
        <v>18</v>
      </c>
      <c r="C17">
        <v>1</v>
      </c>
    </row>
    <row r="18" spans="2:16">
      <c r="B18" t="s">
        <v>19</v>
      </c>
      <c r="C18">
        <v>0</v>
      </c>
      <c r="H18" s="1">
        <v>0</v>
      </c>
      <c r="I18" s="4">
        <v>4</v>
      </c>
      <c r="J18" s="7">
        <v>8</v>
      </c>
    </row>
    <row r="19" spans="2:16">
      <c r="H19" s="2">
        <v>1</v>
      </c>
      <c r="I19" s="5">
        <v>5</v>
      </c>
      <c r="J19" s="8">
        <v>9</v>
      </c>
    </row>
    <row r="20" spans="2:16">
      <c r="B20" t="s">
        <v>21</v>
      </c>
      <c r="C20" t="s">
        <v>22</v>
      </c>
      <c r="D20">
        <f>1*3+0</f>
        <v>3</v>
      </c>
      <c r="H20" s="2">
        <v>2</v>
      </c>
      <c r="I20" s="12">
        <v>6</v>
      </c>
      <c r="J20" s="8">
        <v>10</v>
      </c>
    </row>
    <row r="21" spans="2:16">
      <c r="H21" s="3">
        <v>3</v>
      </c>
      <c r="I21" s="6">
        <v>7</v>
      </c>
      <c r="J21" s="9">
        <v>11</v>
      </c>
    </row>
    <row r="22" spans="2:16">
      <c r="L22" s="18" t="s">
        <v>46</v>
      </c>
    </row>
    <row r="23" spans="2:16">
      <c r="L23" t="s">
        <v>53</v>
      </c>
      <c r="M23">
        <f>1*3+2</f>
        <v>5</v>
      </c>
      <c r="O23" t="s">
        <v>51</v>
      </c>
      <c r="P23">
        <f>2*4+1</f>
        <v>9</v>
      </c>
    </row>
    <row r="24" spans="2:16">
      <c r="L24" t="s">
        <v>54</v>
      </c>
      <c r="M24">
        <f>1*4+2</f>
        <v>6</v>
      </c>
      <c r="O24" t="s">
        <v>52</v>
      </c>
      <c r="P24">
        <f>2 * 3 + 1</f>
        <v>7</v>
      </c>
    </row>
    <row r="25" spans="2:16">
      <c r="M25">
        <f>M12*P13+M13</f>
        <v>7</v>
      </c>
      <c r="P25">
        <f>M13*P12+M12</f>
        <v>6</v>
      </c>
    </row>
    <row r="28" spans="2:16">
      <c r="F28" t="s">
        <v>47</v>
      </c>
      <c r="G28">
        <v>11.352179800300435</v>
      </c>
    </row>
    <row r="29" spans="2:16">
      <c r="F29" t="s">
        <v>48</v>
      </c>
      <c r="G29">
        <v>0.64782019969956151</v>
      </c>
    </row>
    <row r="30" spans="2:16">
      <c r="F30" t="s">
        <v>49</v>
      </c>
      <c r="G30">
        <f>G29+G28</f>
        <v>11.999999999999996</v>
      </c>
    </row>
    <row r="32" spans="2:16">
      <c r="F32" t="s">
        <v>50</v>
      </c>
      <c r="G32">
        <f>SQRT(G28^2+4)+SQRT(G29^9)</f>
        <v>11.668768376445671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8C3D8-76EC-574C-B88A-0CF225050D90}">
  <dimension ref="A1:K91"/>
  <sheetViews>
    <sheetView zoomScale="120" zoomScaleNormal="120" workbookViewId="0">
      <selection activeCell="J58" sqref="J58"/>
    </sheetView>
  </sheetViews>
  <sheetFormatPr baseColWidth="10" defaultRowHeight="16"/>
  <sheetData>
    <row r="1" spans="1:11" ht="24">
      <c r="A1" s="201" t="s">
        <v>238</v>
      </c>
      <c r="K1" s="201" t="s">
        <v>239</v>
      </c>
    </row>
    <row r="2" spans="1:11">
      <c r="A2" s="200" t="s">
        <v>240</v>
      </c>
      <c r="K2" s="200" t="s">
        <v>287</v>
      </c>
    </row>
    <row r="3" spans="1:11">
      <c r="A3" s="200" t="s">
        <v>241</v>
      </c>
      <c r="K3" s="200" t="s">
        <v>288</v>
      </c>
    </row>
    <row r="4" spans="1:11">
      <c r="A4" s="200" t="s">
        <v>242</v>
      </c>
      <c r="K4" s="200" t="s">
        <v>289</v>
      </c>
    </row>
    <row r="5" spans="1:11" s="15" customFormat="1">
      <c r="A5" s="202" t="s">
        <v>243</v>
      </c>
      <c r="K5" s="202" t="s">
        <v>243</v>
      </c>
    </row>
    <row r="6" spans="1:11">
      <c r="A6" s="200" t="s">
        <v>244</v>
      </c>
      <c r="K6" s="200" t="s">
        <v>290</v>
      </c>
    </row>
    <row r="7" spans="1:11">
      <c r="A7" s="200" t="s">
        <v>245</v>
      </c>
      <c r="K7" s="200" t="s">
        <v>291</v>
      </c>
    </row>
    <row r="8" spans="1:11" s="15" customFormat="1">
      <c r="A8" s="202" t="s">
        <v>246</v>
      </c>
      <c r="K8" s="202" t="s">
        <v>292</v>
      </c>
    </row>
    <row r="9" spans="1:11">
      <c r="A9" s="200" t="s">
        <v>247</v>
      </c>
      <c r="K9" s="200" t="s">
        <v>293</v>
      </c>
    </row>
    <row r="10" spans="1:11">
      <c r="A10" s="200" t="s">
        <v>248</v>
      </c>
      <c r="K10" s="200" t="s">
        <v>294</v>
      </c>
    </row>
    <row r="11" spans="1:11" s="15" customFormat="1">
      <c r="A11" s="202" t="s">
        <v>249</v>
      </c>
      <c r="K11" s="202" t="s">
        <v>295</v>
      </c>
    </row>
    <row r="12" spans="1:11">
      <c r="A12" s="200" t="s">
        <v>250</v>
      </c>
      <c r="K12" s="200" t="s">
        <v>296</v>
      </c>
    </row>
    <row r="13" spans="1:11">
      <c r="A13" s="200" t="s">
        <v>251</v>
      </c>
      <c r="K13" s="200" t="s">
        <v>297</v>
      </c>
    </row>
    <row r="14" spans="1:11" s="15" customFormat="1">
      <c r="A14" s="202" t="s">
        <v>252</v>
      </c>
      <c r="K14" s="202" t="s">
        <v>298</v>
      </c>
    </row>
    <row r="15" spans="1:11">
      <c r="A15" s="200" t="s">
        <v>253</v>
      </c>
      <c r="K15" s="200" t="s">
        <v>299</v>
      </c>
    </row>
    <row r="16" spans="1:11">
      <c r="A16" s="200" t="s">
        <v>254</v>
      </c>
      <c r="K16" s="200" t="s">
        <v>300</v>
      </c>
    </row>
    <row r="17" spans="1:11" s="15" customFormat="1">
      <c r="A17" s="202" t="s">
        <v>255</v>
      </c>
      <c r="K17" s="202" t="s">
        <v>301</v>
      </c>
    </row>
    <row r="18" spans="1:11">
      <c r="A18" s="200" t="s">
        <v>256</v>
      </c>
      <c r="K18" s="200" t="s">
        <v>302</v>
      </c>
    </row>
    <row r="19" spans="1:11">
      <c r="A19" s="200" t="s">
        <v>257</v>
      </c>
      <c r="K19" s="200" t="s">
        <v>303</v>
      </c>
    </row>
    <row r="20" spans="1:11" s="15" customFormat="1">
      <c r="A20" s="202" t="s">
        <v>258</v>
      </c>
      <c r="K20" s="202" t="s">
        <v>304</v>
      </c>
    </row>
    <row r="21" spans="1:11">
      <c r="A21" s="200" t="s">
        <v>259</v>
      </c>
      <c r="K21" s="200" t="s">
        <v>305</v>
      </c>
    </row>
    <row r="22" spans="1:11">
      <c r="A22" s="200" t="s">
        <v>260</v>
      </c>
      <c r="K22" s="200" t="s">
        <v>306</v>
      </c>
    </row>
    <row r="23" spans="1:11" s="15" customFormat="1">
      <c r="A23" s="202" t="s">
        <v>261</v>
      </c>
      <c r="K23" s="202" t="s">
        <v>307</v>
      </c>
    </row>
    <row r="24" spans="1:11">
      <c r="A24" s="200" t="s">
        <v>262</v>
      </c>
      <c r="K24" s="200" t="s">
        <v>308</v>
      </c>
    </row>
    <row r="25" spans="1:11">
      <c r="A25" s="200" t="s">
        <v>263</v>
      </c>
      <c r="K25" s="200" t="s">
        <v>309</v>
      </c>
    </row>
    <row r="26" spans="1:11" s="15" customFormat="1">
      <c r="A26" s="202" t="s">
        <v>264</v>
      </c>
      <c r="K26" s="202" t="s">
        <v>310</v>
      </c>
    </row>
    <row r="27" spans="1:11">
      <c r="A27" s="200" t="s">
        <v>265</v>
      </c>
      <c r="K27" s="200" t="s">
        <v>311</v>
      </c>
    </row>
    <row r="28" spans="1:11">
      <c r="A28" s="200" t="s">
        <v>266</v>
      </c>
      <c r="K28" s="200" t="s">
        <v>312</v>
      </c>
    </row>
    <row r="29" spans="1:11" s="15" customFormat="1">
      <c r="A29" s="202" t="s">
        <v>267</v>
      </c>
      <c r="K29" s="202" t="s">
        <v>313</v>
      </c>
    </row>
    <row r="30" spans="1:11">
      <c r="A30" s="200" t="s">
        <v>268</v>
      </c>
      <c r="K30" s="200" t="s">
        <v>314</v>
      </c>
    </row>
    <row r="31" spans="1:11">
      <c r="A31" s="200" t="s">
        <v>269</v>
      </c>
      <c r="K31" s="200" t="s">
        <v>315</v>
      </c>
    </row>
    <row r="32" spans="1:11" s="15" customFormat="1">
      <c r="A32" s="202" t="s">
        <v>270</v>
      </c>
      <c r="K32" s="202" t="s">
        <v>316</v>
      </c>
    </row>
    <row r="33" spans="1:11">
      <c r="A33" s="200" t="s">
        <v>271</v>
      </c>
      <c r="K33" s="200" t="s">
        <v>317</v>
      </c>
    </row>
    <row r="34" spans="1:11">
      <c r="A34" s="200" t="s">
        <v>272</v>
      </c>
      <c r="K34" s="200" t="s">
        <v>318</v>
      </c>
    </row>
    <row r="35" spans="1:11" s="15" customFormat="1">
      <c r="A35" s="202" t="s">
        <v>273</v>
      </c>
      <c r="K35" s="202" t="s">
        <v>319</v>
      </c>
    </row>
    <row r="36" spans="1:11">
      <c r="A36" s="200" t="s">
        <v>274</v>
      </c>
      <c r="K36" s="200" t="s">
        <v>320</v>
      </c>
    </row>
    <row r="37" spans="1:11">
      <c r="A37" s="200" t="s">
        <v>275</v>
      </c>
      <c r="K37" s="200" t="s">
        <v>321</v>
      </c>
    </row>
    <row r="38" spans="1:11">
      <c r="A38" s="200" t="s">
        <v>276</v>
      </c>
      <c r="K38" s="200" t="s">
        <v>322</v>
      </c>
    </row>
    <row r="39" spans="1:11" s="15" customFormat="1">
      <c r="A39" s="202" t="s">
        <v>277</v>
      </c>
      <c r="K39" s="202" t="s">
        <v>323</v>
      </c>
    </row>
    <row r="40" spans="1:11">
      <c r="A40" s="200" t="s">
        <v>278</v>
      </c>
      <c r="K40" s="200" t="s">
        <v>324</v>
      </c>
    </row>
    <row r="41" spans="1:11">
      <c r="A41" s="200" t="s">
        <v>279</v>
      </c>
      <c r="K41" s="200" t="s">
        <v>325</v>
      </c>
    </row>
    <row r="42" spans="1:11" s="15" customFormat="1">
      <c r="A42" s="202" t="s">
        <v>280</v>
      </c>
      <c r="K42" s="202" t="s">
        <v>326</v>
      </c>
    </row>
    <row r="43" spans="1:11">
      <c r="A43" s="200" t="s">
        <v>281</v>
      </c>
      <c r="K43" s="200" t="s">
        <v>327</v>
      </c>
    </row>
    <row r="44" spans="1:11">
      <c r="A44" s="200" t="s">
        <v>282</v>
      </c>
      <c r="K44" s="200" t="s">
        <v>328</v>
      </c>
    </row>
    <row r="45" spans="1:11">
      <c r="A45" s="200" t="s">
        <v>283</v>
      </c>
      <c r="K45" s="200" t="s">
        <v>329</v>
      </c>
    </row>
    <row r="46" spans="1:11" s="15" customFormat="1">
      <c r="A46" s="202" t="s">
        <v>284</v>
      </c>
      <c r="K46" s="202" t="s">
        <v>330</v>
      </c>
    </row>
    <row r="47" spans="1:11">
      <c r="A47" s="200" t="s">
        <v>285</v>
      </c>
      <c r="K47" s="200" t="s">
        <v>331</v>
      </c>
    </row>
    <row r="48" spans="1:11">
      <c r="A48" s="200" t="s">
        <v>286</v>
      </c>
      <c r="K48" s="200" t="s">
        <v>332</v>
      </c>
    </row>
    <row r="49" spans="1:11">
      <c r="A49" s="200"/>
      <c r="K49" s="200"/>
    </row>
    <row r="50" spans="1:11">
      <c r="A50" s="200"/>
      <c r="K50" s="200"/>
    </row>
    <row r="51" spans="1:11">
      <c r="A51" s="200"/>
      <c r="K51" s="200"/>
    </row>
    <row r="52" spans="1:11">
      <c r="A52" s="200"/>
      <c r="K52" s="200"/>
    </row>
    <row r="53" spans="1:11">
      <c r="A53" s="200"/>
      <c r="K53" s="200"/>
    </row>
    <row r="54" spans="1:11">
      <c r="A54" s="200"/>
      <c r="K54" s="200"/>
    </row>
    <row r="55" spans="1:11">
      <c r="A55" s="200"/>
      <c r="K55" s="200"/>
    </row>
    <row r="56" spans="1:11">
      <c r="A56" s="200"/>
      <c r="K56" s="200"/>
    </row>
    <row r="57" spans="1:11">
      <c r="A57" s="200"/>
      <c r="K57" s="200"/>
    </row>
    <row r="58" spans="1:11">
      <c r="A58" s="200"/>
      <c r="K58" s="200"/>
    </row>
    <row r="59" spans="1:11">
      <c r="A59" s="200"/>
      <c r="K59" s="200"/>
    </row>
    <row r="60" spans="1:11">
      <c r="A60" s="200"/>
      <c r="K60" s="200"/>
    </row>
    <row r="61" spans="1:11">
      <c r="A61" s="200"/>
      <c r="K61" s="200"/>
    </row>
    <row r="62" spans="1:11">
      <c r="A62" s="200"/>
      <c r="K62" s="200"/>
    </row>
    <row r="63" spans="1:11">
      <c r="A63" s="200"/>
      <c r="K63" s="200"/>
    </row>
    <row r="64" spans="1:11">
      <c r="A64" s="200"/>
      <c r="K64" s="200"/>
    </row>
    <row r="65" spans="1:11">
      <c r="A65" s="200"/>
      <c r="K65" s="200"/>
    </row>
    <row r="66" spans="1:11">
      <c r="A66" s="200"/>
      <c r="K66" s="200"/>
    </row>
    <row r="67" spans="1:11">
      <c r="A67" s="200"/>
      <c r="K67" s="200"/>
    </row>
    <row r="68" spans="1:11">
      <c r="A68" s="200"/>
      <c r="K68" s="200"/>
    </row>
    <row r="69" spans="1:11">
      <c r="A69" s="200"/>
      <c r="K69" s="200"/>
    </row>
    <row r="70" spans="1:11">
      <c r="A70" s="200"/>
      <c r="K70" s="200"/>
    </row>
    <row r="71" spans="1:11">
      <c r="A71" s="200"/>
      <c r="K71" s="200"/>
    </row>
    <row r="72" spans="1:11">
      <c r="A72" s="200"/>
      <c r="K72" s="200"/>
    </row>
    <row r="73" spans="1:11">
      <c r="A73" s="200"/>
      <c r="K73" s="200"/>
    </row>
    <row r="74" spans="1:11">
      <c r="A74" s="200"/>
      <c r="K74" s="200"/>
    </row>
    <row r="75" spans="1:11">
      <c r="A75" s="200"/>
      <c r="K75" s="200"/>
    </row>
    <row r="76" spans="1:11">
      <c r="A76" s="200"/>
      <c r="K76" s="200"/>
    </row>
    <row r="77" spans="1:11">
      <c r="A77" s="200"/>
      <c r="K77" s="200"/>
    </row>
    <row r="78" spans="1:11">
      <c r="A78" s="200"/>
      <c r="K78" s="200"/>
    </row>
    <row r="79" spans="1:11">
      <c r="A79" s="200"/>
      <c r="K79" s="200"/>
    </row>
    <row r="80" spans="1:11">
      <c r="A80" s="200"/>
      <c r="K80" s="200"/>
    </row>
    <row r="81" spans="1:11">
      <c r="A81" s="200"/>
      <c r="K81" s="200"/>
    </row>
    <row r="82" spans="1:11">
      <c r="A82" s="200"/>
      <c r="K82" s="200"/>
    </row>
    <row r="83" spans="1:11">
      <c r="A83" s="200"/>
      <c r="K83" s="200"/>
    </row>
    <row r="84" spans="1:11">
      <c r="A84" s="200"/>
      <c r="K84" s="200"/>
    </row>
    <row r="85" spans="1:11">
      <c r="A85" s="200"/>
      <c r="K85" s="200"/>
    </row>
    <row r="86" spans="1:11">
      <c r="A86" s="200"/>
      <c r="K86" s="200"/>
    </row>
    <row r="87" spans="1:11">
      <c r="A87" s="200"/>
      <c r="K87" s="200"/>
    </row>
    <row r="88" spans="1:11">
      <c r="A88" s="200"/>
      <c r="K88" s="200"/>
    </row>
    <row r="89" spans="1:11">
      <c r="A89" s="200"/>
      <c r="K89" s="200"/>
    </row>
    <row r="90" spans="1:11">
      <c r="A90" s="200"/>
      <c r="K90" s="200"/>
    </row>
    <row r="91" spans="1:11">
      <c r="A91" s="200"/>
      <c r="K91" s="200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480F7-1E21-4648-857B-3CDE57BED6AF}">
  <dimension ref="C3:M103"/>
  <sheetViews>
    <sheetView topLeftCell="C2" zoomScale="140" zoomScaleNormal="140" workbookViewId="0">
      <selection activeCell="L8" activeCellId="5" sqref="K5 K8 H5 H8 L5 L8"/>
    </sheetView>
  </sheetViews>
  <sheetFormatPr baseColWidth="10" defaultRowHeight="16"/>
  <sheetData>
    <row r="3" spans="3:13">
      <c r="C3" t="s">
        <v>33</v>
      </c>
      <c r="D3" t="s">
        <v>34</v>
      </c>
      <c r="G3" t="s">
        <v>40</v>
      </c>
      <c r="H3" t="s">
        <v>41</v>
      </c>
      <c r="J3" t="s">
        <v>40</v>
      </c>
      <c r="K3" t="s">
        <v>44</v>
      </c>
      <c r="L3" t="s">
        <v>45</v>
      </c>
      <c r="M3">
        <v>360</v>
      </c>
    </row>
    <row r="4" spans="3:13">
      <c r="C4">
        <v>1</v>
      </c>
      <c r="D4" s="14">
        <v>3</v>
      </c>
      <c r="G4" t="s">
        <v>35</v>
      </c>
      <c r="H4">
        <v>1</v>
      </c>
      <c r="J4" t="s">
        <v>35</v>
      </c>
      <c r="K4" s="16">
        <f t="shared" ref="K4:K9" si="0">H4/SUM(H$4:H$9)</f>
        <v>7.1428571428571425E-2</v>
      </c>
      <c r="L4" s="17">
        <f t="shared" ref="L4:L9" si="1">K4*M$3</f>
        <v>25.714285714285712</v>
      </c>
    </row>
    <row r="5" spans="3:13">
      <c r="C5">
        <v>2</v>
      </c>
      <c r="D5" s="14">
        <v>5</v>
      </c>
      <c r="G5" s="13" t="s">
        <v>36</v>
      </c>
      <c r="H5">
        <v>2</v>
      </c>
      <c r="J5" s="13" t="s">
        <v>36</v>
      </c>
      <c r="K5" s="16">
        <f t="shared" si="0"/>
        <v>0.14285714285714285</v>
      </c>
      <c r="L5" s="17">
        <f t="shared" si="1"/>
        <v>51.428571428571423</v>
      </c>
    </row>
    <row r="6" spans="3:13">
      <c r="C6">
        <v>3</v>
      </c>
      <c r="D6" s="14">
        <v>4</v>
      </c>
      <c r="G6" t="s">
        <v>37</v>
      </c>
      <c r="H6">
        <v>5</v>
      </c>
      <c r="J6" t="s">
        <v>37</v>
      </c>
      <c r="K6" s="16">
        <f t="shared" si="0"/>
        <v>0.35714285714285715</v>
      </c>
      <c r="L6" s="17">
        <f t="shared" si="1"/>
        <v>128.57142857142858</v>
      </c>
    </row>
    <row r="7" spans="3:13">
      <c r="C7">
        <v>4</v>
      </c>
      <c r="D7" s="14">
        <v>1</v>
      </c>
      <c r="G7" t="s">
        <v>38</v>
      </c>
      <c r="H7">
        <v>3</v>
      </c>
      <c r="I7" t="s">
        <v>43</v>
      </c>
      <c r="J7" t="s">
        <v>38</v>
      </c>
      <c r="K7" s="16">
        <f t="shared" si="0"/>
        <v>0.21428571428571427</v>
      </c>
      <c r="L7" s="17">
        <f t="shared" si="1"/>
        <v>77.142857142857139</v>
      </c>
    </row>
    <row r="8" spans="3:13">
      <c r="C8">
        <v>5</v>
      </c>
      <c r="D8" s="15">
        <v>10</v>
      </c>
      <c r="G8" t="s">
        <v>39</v>
      </c>
      <c r="H8">
        <v>2</v>
      </c>
      <c r="J8" t="s">
        <v>39</v>
      </c>
      <c r="K8" s="16">
        <f t="shared" si="0"/>
        <v>0.14285714285714285</v>
      </c>
      <c r="L8" s="17">
        <f t="shared" si="1"/>
        <v>51.428571428571423</v>
      </c>
    </row>
    <row r="9" spans="3:13">
      <c r="C9">
        <v>6</v>
      </c>
      <c r="D9" s="14">
        <v>9</v>
      </c>
      <c r="G9" t="s">
        <v>42</v>
      </c>
      <c r="H9" s="15">
        <v>1</v>
      </c>
      <c r="I9" s="15" t="s">
        <v>43</v>
      </c>
      <c r="J9" t="s">
        <v>42</v>
      </c>
      <c r="K9" s="16">
        <f t="shared" si="0"/>
        <v>7.1428571428571425E-2</v>
      </c>
      <c r="L9" s="17">
        <f t="shared" si="1"/>
        <v>25.714285714285712</v>
      </c>
    </row>
    <row r="10" spans="3:13">
      <c r="C10">
        <v>7</v>
      </c>
      <c r="D10" s="14">
        <v>6.5</v>
      </c>
    </row>
    <row r="11" spans="3:13">
      <c r="C11">
        <v>8</v>
      </c>
      <c r="D11" s="14">
        <v>4</v>
      </c>
    </row>
    <row r="12" spans="3:13">
      <c r="C12">
        <v>9</v>
      </c>
      <c r="D12" s="14">
        <v>3</v>
      </c>
    </row>
    <row r="13" spans="3:13">
      <c r="C13">
        <v>10</v>
      </c>
      <c r="D13" s="14">
        <v>4</v>
      </c>
    </row>
    <row r="14" spans="3:13">
      <c r="C14">
        <v>11</v>
      </c>
      <c r="D14" s="14">
        <v>5</v>
      </c>
    </row>
    <row r="15" spans="3:13">
      <c r="C15">
        <v>12</v>
      </c>
      <c r="D15" s="14">
        <v>6</v>
      </c>
    </row>
    <row r="16" spans="3:13">
      <c r="C16">
        <v>13</v>
      </c>
      <c r="D16" s="14">
        <v>7</v>
      </c>
    </row>
    <row r="17" spans="3:4">
      <c r="C17">
        <v>14</v>
      </c>
      <c r="D17" s="14">
        <v>8</v>
      </c>
    </row>
    <row r="18" spans="3:4">
      <c r="C18">
        <v>15</v>
      </c>
    </row>
    <row r="19" spans="3:4">
      <c r="C19">
        <v>16</v>
      </c>
    </row>
    <row r="20" spans="3:4">
      <c r="C20">
        <v>17</v>
      </c>
    </row>
    <row r="21" spans="3:4">
      <c r="C21">
        <v>18</v>
      </c>
    </row>
    <row r="22" spans="3:4">
      <c r="C22">
        <v>19</v>
      </c>
    </row>
    <row r="23" spans="3:4">
      <c r="C23">
        <v>20</v>
      </c>
    </row>
    <row r="24" spans="3:4">
      <c r="C24">
        <v>21</v>
      </c>
    </row>
    <row r="25" spans="3:4">
      <c r="C25">
        <v>22</v>
      </c>
    </row>
    <row r="26" spans="3:4">
      <c r="C26">
        <v>23</v>
      </c>
    </row>
    <row r="27" spans="3:4">
      <c r="C27">
        <v>24</v>
      </c>
    </row>
    <row r="28" spans="3:4">
      <c r="C28">
        <v>25</v>
      </c>
    </row>
    <row r="29" spans="3:4">
      <c r="C29">
        <v>26</v>
      </c>
    </row>
    <row r="30" spans="3:4">
      <c r="C30">
        <v>27</v>
      </c>
    </row>
    <row r="31" spans="3:4">
      <c r="C31">
        <v>28</v>
      </c>
    </row>
    <row r="32" spans="3:4">
      <c r="C32">
        <v>29</v>
      </c>
    </row>
    <row r="33" spans="3:3">
      <c r="C33">
        <v>30</v>
      </c>
    </row>
    <row r="34" spans="3:3">
      <c r="C34">
        <v>31</v>
      </c>
    </row>
    <row r="35" spans="3:3">
      <c r="C35">
        <v>32</v>
      </c>
    </row>
    <row r="36" spans="3:3">
      <c r="C36">
        <v>33</v>
      </c>
    </row>
    <row r="37" spans="3:3">
      <c r="C37">
        <v>34</v>
      </c>
    </row>
    <row r="38" spans="3:3">
      <c r="C38">
        <v>35</v>
      </c>
    </row>
    <row r="39" spans="3:3">
      <c r="C39">
        <v>36</v>
      </c>
    </row>
    <row r="40" spans="3:3">
      <c r="C40">
        <v>37</v>
      </c>
    </row>
    <row r="41" spans="3:3">
      <c r="C41">
        <v>38</v>
      </c>
    </row>
    <row r="42" spans="3:3">
      <c r="C42">
        <v>39</v>
      </c>
    </row>
    <row r="43" spans="3:3">
      <c r="C43">
        <v>40</v>
      </c>
    </row>
    <row r="44" spans="3:3">
      <c r="C44">
        <v>41</v>
      </c>
    </row>
    <row r="45" spans="3:3">
      <c r="C45">
        <v>42</v>
      </c>
    </row>
    <row r="46" spans="3:3">
      <c r="C46">
        <v>43</v>
      </c>
    </row>
    <row r="47" spans="3:3">
      <c r="C47">
        <v>44</v>
      </c>
    </row>
    <row r="48" spans="3:3">
      <c r="C48">
        <v>45</v>
      </c>
    </row>
    <row r="49" spans="3:3">
      <c r="C49">
        <v>46</v>
      </c>
    </row>
    <row r="50" spans="3:3">
      <c r="C50">
        <v>47</v>
      </c>
    </row>
    <row r="51" spans="3:3">
      <c r="C51">
        <v>48</v>
      </c>
    </row>
    <row r="52" spans="3:3">
      <c r="C52">
        <v>49</v>
      </c>
    </row>
    <row r="53" spans="3:3">
      <c r="C53">
        <v>50</v>
      </c>
    </row>
    <row r="54" spans="3:3">
      <c r="C54">
        <v>51</v>
      </c>
    </row>
    <row r="55" spans="3:3">
      <c r="C55">
        <v>52</v>
      </c>
    </row>
    <row r="56" spans="3:3">
      <c r="C56">
        <v>53</v>
      </c>
    </row>
    <row r="57" spans="3:3">
      <c r="C57">
        <v>54</v>
      </c>
    </row>
    <row r="58" spans="3:3">
      <c r="C58">
        <v>55</v>
      </c>
    </row>
    <row r="59" spans="3:3">
      <c r="C59">
        <v>56</v>
      </c>
    </row>
    <row r="60" spans="3:3">
      <c r="C60">
        <v>57</v>
      </c>
    </row>
    <row r="61" spans="3:3">
      <c r="C61">
        <v>58</v>
      </c>
    </row>
    <row r="62" spans="3:3">
      <c r="C62">
        <v>59</v>
      </c>
    </row>
    <row r="63" spans="3:3">
      <c r="C63">
        <v>60</v>
      </c>
    </row>
    <row r="64" spans="3:3">
      <c r="C64">
        <v>61</v>
      </c>
    </row>
    <row r="65" spans="3:3">
      <c r="C65">
        <v>62</v>
      </c>
    </row>
    <row r="66" spans="3:3">
      <c r="C66">
        <v>63</v>
      </c>
    </row>
    <row r="67" spans="3:3">
      <c r="C67">
        <v>64</v>
      </c>
    </row>
    <row r="68" spans="3:3">
      <c r="C68">
        <v>65</v>
      </c>
    </row>
    <row r="69" spans="3:3">
      <c r="C69">
        <v>66</v>
      </c>
    </row>
    <row r="70" spans="3:3">
      <c r="C70">
        <v>67</v>
      </c>
    </row>
    <row r="71" spans="3:3">
      <c r="C71">
        <v>68</v>
      </c>
    </row>
    <row r="72" spans="3:3">
      <c r="C72">
        <v>69</v>
      </c>
    </row>
    <row r="73" spans="3:3">
      <c r="C73">
        <v>70</v>
      </c>
    </row>
    <row r="74" spans="3:3">
      <c r="C74">
        <v>71</v>
      </c>
    </row>
    <row r="75" spans="3:3">
      <c r="C75">
        <v>72</v>
      </c>
    </row>
    <row r="76" spans="3:3">
      <c r="C76">
        <v>73</v>
      </c>
    </row>
    <row r="77" spans="3:3">
      <c r="C77">
        <v>74</v>
      </c>
    </row>
    <row r="78" spans="3:3">
      <c r="C78">
        <v>75</v>
      </c>
    </row>
    <row r="79" spans="3:3">
      <c r="C79">
        <v>76</v>
      </c>
    </row>
    <row r="80" spans="3:3">
      <c r="C80">
        <v>77</v>
      </c>
    </row>
    <row r="81" spans="3:3">
      <c r="C81">
        <v>78</v>
      </c>
    </row>
    <row r="82" spans="3:3">
      <c r="C82">
        <v>79</v>
      </c>
    </row>
    <row r="83" spans="3:3">
      <c r="C83">
        <v>80</v>
      </c>
    </row>
    <row r="84" spans="3:3">
      <c r="C84">
        <v>81</v>
      </c>
    </row>
    <row r="85" spans="3:3">
      <c r="C85">
        <v>82</v>
      </c>
    </row>
    <row r="86" spans="3:3">
      <c r="C86">
        <v>83</v>
      </c>
    </row>
    <row r="87" spans="3:3">
      <c r="C87">
        <v>84</v>
      </c>
    </row>
    <row r="88" spans="3:3">
      <c r="C88">
        <v>85</v>
      </c>
    </row>
    <row r="89" spans="3:3">
      <c r="C89">
        <v>86</v>
      </c>
    </row>
    <row r="90" spans="3:3">
      <c r="C90">
        <v>87</v>
      </c>
    </row>
    <row r="91" spans="3:3">
      <c r="C91">
        <v>88</v>
      </c>
    </row>
    <row r="92" spans="3:3">
      <c r="C92">
        <v>89</v>
      </c>
    </row>
    <row r="93" spans="3:3">
      <c r="C93">
        <v>90</v>
      </c>
    </row>
    <row r="94" spans="3:3">
      <c r="C94">
        <v>91</v>
      </c>
    </row>
    <row r="95" spans="3:3">
      <c r="C95">
        <v>92</v>
      </c>
    </row>
    <row r="96" spans="3:3">
      <c r="C96">
        <v>93</v>
      </c>
    </row>
    <row r="97" spans="3:3">
      <c r="C97">
        <v>94</v>
      </c>
    </row>
    <row r="98" spans="3:3">
      <c r="C98">
        <v>95</v>
      </c>
    </row>
    <row r="99" spans="3:3">
      <c r="C99">
        <v>96</v>
      </c>
    </row>
    <row r="100" spans="3:3">
      <c r="C100">
        <v>97</v>
      </c>
    </row>
    <row r="101" spans="3:3">
      <c r="C101">
        <v>98</v>
      </c>
    </row>
    <row r="102" spans="3:3">
      <c r="C102">
        <v>99</v>
      </c>
    </row>
    <row r="103" spans="3:3">
      <c r="C103">
        <v>100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F398A-B5A1-DC4B-84DF-18FBED6F2BEA}">
  <dimension ref="C3:L7"/>
  <sheetViews>
    <sheetView workbookViewId="0">
      <selection activeCell="E15" sqref="E15"/>
    </sheetView>
  </sheetViews>
  <sheetFormatPr baseColWidth="10" defaultRowHeight="16"/>
  <sheetData>
    <row r="3" spans="3:12">
      <c r="C3" t="s">
        <v>59</v>
      </c>
      <c r="E3" s="19">
        <v>100</v>
      </c>
      <c r="F3" s="20">
        <v>512</v>
      </c>
    </row>
    <row r="4" spans="3:12">
      <c r="D4" t="s">
        <v>62</v>
      </c>
      <c r="E4">
        <f>E3*F3</f>
        <v>51200</v>
      </c>
    </row>
    <row r="5" spans="3:12">
      <c r="C5" t="s">
        <v>60</v>
      </c>
      <c r="E5" s="19">
        <v>10</v>
      </c>
      <c r="F5" s="20">
        <v>8</v>
      </c>
      <c r="G5" s="19">
        <v>100</v>
      </c>
      <c r="H5" s="20">
        <v>1</v>
      </c>
      <c r="I5" s="19">
        <v>50</v>
      </c>
      <c r="J5" s="20">
        <v>2</v>
      </c>
      <c r="K5" s="19">
        <v>2</v>
      </c>
      <c r="L5" s="20">
        <v>128</v>
      </c>
    </row>
    <row r="6" spans="3:12">
      <c r="D6" t="s">
        <v>63</v>
      </c>
      <c r="E6">
        <f>E5*F5</f>
        <v>80</v>
      </c>
      <c r="G6">
        <f>G5*H5</f>
        <v>100</v>
      </c>
      <c r="I6">
        <f>I5*J5</f>
        <v>100</v>
      </c>
      <c r="K6">
        <f>K5*L5</f>
        <v>256</v>
      </c>
    </row>
    <row r="7" spans="3:12">
      <c r="C7" t="s">
        <v>61</v>
      </c>
      <c r="E7">
        <f>$E$4/E6</f>
        <v>640</v>
      </c>
      <c r="G7">
        <f>$E$4/G6</f>
        <v>512</v>
      </c>
      <c r="I7">
        <f>$E$4/I6</f>
        <v>512</v>
      </c>
      <c r="K7">
        <f>$E$4/K6</f>
        <v>200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60E12-C6B1-8B4C-AB5A-71D2177064CA}">
  <dimension ref="A2:X27"/>
  <sheetViews>
    <sheetView showGridLines="0" zoomScale="120" zoomScaleNormal="120" workbookViewId="0">
      <selection activeCell="A53" sqref="A53"/>
    </sheetView>
  </sheetViews>
  <sheetFormatPr baseColWidth="10" defaultRowHeight="16"/>
  <cols>
    <col min="2" max="21" width="1.83203125" customWidth="1"/>
  </cols>
  <sheetData>
    <row r="2" spans="1:21" ht="7" customHeight="1">
      <c r="A2" s="21">
        <v>1</v>
      </c>
      <c r="B2" s="1"/>
      <c r="C2" s="2"/>
      <c r="D2" s="2"/>
      <c r="E2" s="3"/>
      <c r="F2" s="2"/>
      <c r="G2" s="2"/>
      <c r="H2" s="2"/>
      <c r="I2" s="3"/>
      <c r="J2" s="2"/>
      <c r="K2" s="2"/>
      <c r="L2" s="2"/>
      <c r="M2" s="3"/>
      <c r="N2" s="2"/>
      <c r="O2" s="2"/>
      <c r="P2" s="2"/>
      <c r="Q2" s="3"/>
      <c r="R2" s="2"/>
      <c r="S2" s="2"/>
      <c r="T2" s="2"/>
      <c r="U2" s="3"/>
    </row>
    <row r="3" spans="1:21" ht="7" customHeight="1">
      <c r="A3">
        <v>2</v>
      </c>
      <c r="B3" s="4"/>
      <c r="C3" s="5"/>
      <c r="D3" s="5"/>
      <c r="E3" s="6"/>
      <c r="F3" s="5"/>
      <c r="G3" s="5"/>
      <c r="H3" s="5"/>
      <c r="I3" s="6"/>
      <c r="J3" s="5"/>
      <c r="K3" s="5"/>
      <c r="L3" s="5"/>
      <c r="M3" s="6"/>
      <c r="N3" s="5"/>
      <c r="O3" s="5"/>
      <c r="P3" s="5"/>
      <c r="Q3" s="6"/>
      <c r="R3" s="5"/>
      <c r="S3" s="5"/>
      <c r="T3" s="5"/>
      <c r="U3" s="6"/>
    </row>
    <row r="4" spans="1:21" ht="7" customHeight="1">
      <c r="A4" s="21">
        <v>3</v>
      </c>
      <c r="B4" s="4"/>
      <c r="C4" s="5"/>
      <c r="D4" s="5"/>
      <c r="E4" s="6"/>
      <c r="F4" s="5"/>
      <c r="G4" s="5"/>
      <c r="H4" s="5"/>
      <c r="I4" s="6"/>
      <c r="J4" s="5"/>
      <c r="K4" s="5"/>
      <c r="L4" s="5"/>
      <c r="M4" s="6"/>
      <c r="N4" s="5"/>
      <c r="O4" s="5"/>
      <c r="P4" s="5"/>
      <c r="Q4" s="6"/>
      <c r="R4" s="5"/>
      <c r="S4" s="5"/>
      <c r="T4" s="5"/>
      <c r="U4" s="6"/>
    </row>
    <row r="5" spans="1:21" ht="7" customHeight="1">
      <c r="A5">
        <v>4</v>
      </c>
      <c r="B5" s="7"/>
      <c r="C5" s="8"/>
      <c r="D5" s="8"/>
      <c r="E5" s="9"/>
      <c r="F5" s="8"/>
      <c r="G5" s="8"/>
      <c r="H5" s="8"/>
      <c r="I5" s="9"/>
      <c r="J5" s="8"/>
      <c r="K5" s="8"/>
      <c r="L5" s="8"/>
      <c r="M5" s="9"/>
      <c r="N5" s="8"/>
      <c r="O5" s="8"/>
      <c r="P5" s="8"/>
      <c r="Q5" s="9"/>
      <c r="R5" s="8"/>
      <c r="S5" s="8"/>
      <c r="T5" s="8"/>
      <c r="U5" s="9"/>
    </row>
    <row r="6" spans="1:21" ht="7" customHeight="1">
      <c r="A6" s="21">
        <v>5</v>
      </c>
      <c r="B6" s="4"/>
      <c r="C6" s="5"/>
      <c r="D6" s="5"/>
      <c r="E6" s="6"/>
      <c r="F6" s="5"/>
      <c r="G6" s="5"/>
      <c r="H6" s="5"/>
      <c r="I6" s="6"/>
      <c r="J6" s="5"/>
      <c r="K6" s="5"/>
      <c r="L6" s="5"/>
      <c r="M6" s="6"/>
      <c r="N6" s="5"/>
      <c r="O6" s="5"/>
      <c r="P6" s="5"/>
      <c r="Q6" s="6"/>
      <c r="R6" s="5"/>
      <c r="S6" s="5"/>
      <c r="T6" s="5"/>
      <c r="U6" s="6"/>
    </row>
    <row r="7" spans="1:21" ht="7" customHeight="1">
      <c r="A7">
        <v>6</v>
      </c>
      <c r="B7" s="4"/>
      <c r="C7" s="5"/>
      <c r="D7" s="5"/>
      <c r="E7" s="6"/>
      <c r="F7" s="5"/>
      <c r="G7" s="5"/>
      <c r="H7" s="5"/>
      <c r="I7" s="6"/>
      <c r="J7" s="5"/>
      <c r="K7" s="5"/>
      <c r="L7" s="5"/>
      <c r="M7" s="6"/>
      <c r="N7" s="5"/>
      <c r="O7" s="5"/>
      <c r="P7" s="5"/>
      <c r="Q7" s="6"/>
      <c r="R7" s="5"/>
      <c r="S7" s="5"/>
      <c r="T7" s="5"/>
      <c r="U7" s="6"/>
    </row>
    <row r="8" spans="1:21" ht="7" customHeight="1">
      <c r="A8" s="21">
        <v>7</v>
      </c>
      <c r="B8" s="4"/>
      <c r="C8" s="5"/>
      <c r="D8" s="5"/>
      <c r="E8" s="6"/>
      <c r="F8" s="5"/>
      <c r="G8" s="5"/>
      <c r="H8" s="5"/>
      <c r="I8" s="6"/>
      <c r="J8" s="5"/>
      <c r="K8" s="5"/>
      <c r="L8" s="5"/>
      <c r="M8" s="6"/>
      <c r="N8" s="5"/>
      <c r="O8" s="5"/>
      <c r="P8" s="5"/>
      <c r="Q8" s="6"/>
      <c r="R8" s="5"/>
      <c r="S8" s="5"/>
      <c r="T8" s="5"/>
      <c r="U8" s="6"/>
    </row>
    <row r="9" spans="1:21" ht="7" customHeight="1">
      <c r="A9">
        <v>8</v>
      </c>
      <c r="B9" s="7"/>
      <c r="C9" s="8"/>
      <c r="D9" s="8"/>
      <c r="E9" s="9"/>
      <c r="F9" s="8"/>
      <c r="G9" s="8"/>
      <c r="H9" s="8"/>
      <c r="I9" s="9"/>
      <c r="J9" s="8"/>
      <c r="K9" s="8"/>
      <c r="L9" s="8"/>
      <c r="M9" s="9"/>
      <c r="N9" s="8"/>
      <c r="O9" s="8"/>
      <c r="P9" s="8"/>
      <c r="Q9" s="9"/>
      <c r="R9" s="8"/>
      <c r="S9" s="8"/>
      <c r="T9" s="8"/>
      <c r="U9" s="9"/>
    </row>
    <row r="10" spans="1:21" ht="7" customHeight="1">
      <c r="A10" s="21">
        <v>9</v>
      </c>
      <c r="B10" s="4"/>
      <c r="C10" s="5"/>
      <c r="D10" s="5"/>
      <c r="E10" s="6"/>
      <c r="F10" s="5"/>
      <c r="G10" s="5"/>
      <c r="H10" s="5"/>
      <c r="I10" s="6"/>
      <c r="J10" s="5"/>
      <c r="K10" s="5"/>
      <c r="L10" s="5"/>
      <c r="M10" s="6"/>
      <c r="N10" s="5"/>
      <c r="O10" s="5"/>
      <c r="P10" s="5"/>
      <c r="Q10" s="6"/>
      <c r="R10" s="5"/>
      <c r="S10" s="5"/>
      <c r="T10" s="5"/>
      <c r="U10" s="6"/>
    </row>
    <row r="11" spans="1:21" ht="7" customHeight="1">
      <c r="A11">
        <v>10</v>
      </c>
      <c r="B11" s="4"/>
      <c r="C11" s="5"/>
      <c r="D11" s="5"/>
      <c r="E11" s="6"/>
      <c r="F11" s="5"/>
      <c r="G11" s="5"/>
      <c r="H11" s="5"/>
      <c r="I11" s="6"/>
      <c r="J11" s="5"/>
      <c r="K11" s="5"/>
      <c r="L11" s="5"/>
      <c r="M11" s="6"/>
      <c r="N11" s="5"/>
      <c r="O11" s="5"/>
      <c r="P11" s="5"/>
      <c r="Q11" s="6"/>
      <c r="R11" s="5"/>
      <c r="S11" s="5"/>
      <c r="T11" s="5"/>
      <c r="U11" s="6"/>
    </row>
    <row r="12" spans="1:21" ht="7" customHeight="1">
      <c r="A12" s="21">
        <v>11</v>
      </c>
      <c r="B12" s="4"/>
      <c r="C12" s="5"/>
      <c r="D12" s="5"/>
      <c r="E12" s="6"/>
      <c r="F12" s="5"/>
      <c r="G12" s="5"/>
      <c r="H12" s="5"/>
      <c r="I12" s="6"/>
      <c r="J12" s="5"/>
      <c r="K12" s="5"/>
      <c r="L12" s="5"/>
      <c r="M12" s="6"/>
      <c r="N12" s="5"/>
      <c r="O12" s="5"/>
      <c r="P12" s="5"/>
      <c r="Q12" s="6"/>
      <c r="R12" s="5"/>
      <c r="S12" s="5"/>
      <c r="T12" s="5"/>
      <c r="U12" s="6"/>
    </row>
    <row r="13" spans="1:21" ht="7" customHeight="1">
      <c r="A13">
        <v>12</v>
      </c>
      <c r="B13" s="7"/>
      <c r="C13" s="8"/>
      <c r="D13" s="8"/>
      <c r="E13" s="9"/>
      <c r="F13" s="8"/>
      <c r="G13" s="8"/>
      <c r="H13" s="8"/>
      <c r="I13" s="9"/>
      <c r="J13" s="8"/>
      <c r="K13" s="8"/>
      <c r="L13" s="8"/>
      <c r="M13" s="9"/>
      <c r="N13" s="8"/>
      <c r="O13" s="8"/>
      <c r="P13" s="8"/>
      <c r="Q13" s="9"/>
      <c r="R13" s="8"/>
      <c r="S13" s="8"/>
      <c r="T13" s="8"/>
      <c r="U13" s="9"/>
    </row>
    <row r="14" spans="1:21" ht="7" customHeight="1">
      <c r="A14" s="21">
        <v>13</v>
      </c>
      <c r="B14" s="4"/>
      <c r="C14" s="5"/>
      <c r="D14" s="5"/>
      <c r="E14" s="6"/>
      <c r="F14" s="5"/>
      <c r="G14" s="5"/>
      <c r="H14" s="5"/>
      <c r="I14" s="6"/>
      <c r="J14" s="5"/>
      <c r="K14" s="5"/>
      <c r="L14" s="5"/>
      <c r="M14" s="6"/>
      <c r="N14" s="5"/>
      <c r="O14" s="5"/>
      <c r="P14" s="5"/>
      <c r="Q14" s="6"/>
      <c r="R14" s="5"/>
      <c r="S14" s="5"/>
      <c r="T14" s="5"/>
      <c r="U14" s="6"/>
    </row>
    <row r="15" spans="1:21" ht="7" customHeight="1">
      <c r="A15">
        <v>14</v>
      </c>
      <c r="B15" s="4"/>
      <c r="C15" s="5"/>
      <c r="D15" s="5"/>
      <c r="E15" s="6"/>
      <c r="F15" s="5"/>
      <c r="G15" s="5"/>
      <c r="H15" s="5"/>
      <c r="I15" s="6"/>
      <c r="J15" s="5"/>
      <c r="K15" s="5"/>
      <c r="L15" s="5"/>
      <c r="M15" s="6"/>
      <c r="N15" s="5"/>
      <c r="O15" s="5"/>
      <c r="P15" s="5"/>
      <c r="Q15" s="6"/>
      <c r="R15" s="5"/>
      <c r="S15" s="5"/>
      <c r="T15" s="5"/>
      <c r="U15" s="6"/>
    </row>
    <row r="16" spans="1:21" ht="7" customHeight="1">
      <c r="A16" s="21">
        <v>15</v>
      </c>
      <c r="B16" s="4"/>
      <c r="C16" s="5"/>
      <c r="D16" s="5"/>
      <c r="E16" s="6"/>
      <c r="F16" s="5"/>
      <c r="G16" s="5"/>
      <c r="H16" s="5"/>
      <c r="I16" s="6"/>
      <c r="J16" s="5"/>
      <c r="K16" s="5"/>
      <c r="L16" s="5"/>
      <c r="M16" s="6"/>
      <c r="N16" s="5"/>
      <c r="O16" s="5"/>
      <c r="P16" s="5"/>
      <c r="Q16" s="6"/>
      <c r="R16" s="5"/>
      <c r="S16" s="5"/>
      <c r="T16" s="5"/>
      <c r="U16" s="6"/>
    </row>
    <row r="17" spans="1:24" ht="7" customHeight="1">
      <c r="A17">
        <v>16</v>
      </c>
      <c r="B17" s="7"/>
      <c r="C17" s="8"/>
      <c r="D17" s="8"/>
      <c r="E17" s="9"/>
      <c r="F17" s="8"/>
      <c r="G17" s="8"/>
      <c r="H17" s="8"/>
      <c r="I17" s="9"/>
      <c r="J17" s="8"/>
      <c r="K17" s="8"/>
      <c r="L17" s="8"/>
      <c r="M17" s="9"/>
      <c r="N17" s="8"/>
      <c r="O17" s="8"/>
      <c r="P17" s="8"/>
      <c r="Q17" s="9"/>
      <c r="R17" s="8"/>
      <c r="S17" s="8"/>
      <c r="T17" s="8"/>
      <c r="U17" s="9"/>
    </row>
    <row r="18" spans="1:24" ht="7" customHeight="1">
      <c r="A18" s="21">
        <v>17</v>
      </c>
      <c r="B18" s="4"/>
      <c r="C18" s="5"/>
      <c r="D18" s="5"/>
      <c r="E18" s="6"/>
      <c r="F18" s="5"/>
      <c r="G18" s="5"/>
      <c r="H18" s="5"/>
      <c r="I18" s="6"/>
      <c r="J18" s="5"/>
      <c r="K18" s="5"/>
      <c r="L18" s="5"/>
      <c r="M18" s="6"/>
      <c r="N18" s="5"/>
      <c r="O18" s="5"/>
      <c r="P18" s="5"/>
      <c r="Q18" s="6"/>
      <c r="R18" s="5"/>
      <c r="S18" s="5"/>
      <c r="T18" s="5"/>
      <c r="U18" s="6"/>
    </row>
    <row r="19" spans="1:24" ht="7" customHeight="1">
      <c r="A19">
        <v>18</v>
      </c>
      <c r="B19" s="4"/>
      <c r="C19" s="5"/>
      <c r="D19" s="5"/>
      <c r="E19" s="6"/>
      <c r="F19" s="5"/>
      <c r="G19" s="5"/>
      <c r="H19" s="5"/>
      <c r="I19" s="6"/>
      <c r="J19" s="5"/>
      <c r="K19" s="5"/>
      <c r="L19" s="5"/>
      <c r="M19" s="6"/>
      <c r="N19" s="5"/>
      <c r="O19" s="5"/>
      <c r="P19" s="5"/>
      <c r="Q19" s="6"/>
      <c r="R19" s="5"/>
      <c r="S19" s="5"/>
      <c r="T19" s="5"/>
      <c r="U19" s="6"/>
    </row>
    <row r="20" spans="1:24" ht="7" customHeight="1">
      <c r="A20" s="21">
        <v>19</v>
      </c>
      <c r="B20" s="4"/>
      <c r="C20" s="5"/>
      <c r="D20" s="5"/>
      <c r="E20" s="6"/>
      <c r="F20" s="5"/>
      <c r="G20" s="5"/>
      <c r="H20" s="5"/>
      <c r="I20" s="6"/>
      <c r="J20" s="5"/>
      <c r="K20" s="5"/>
      <c r="L20" s="5"/>
      <c r="M20" s="6"/>
      <c r="N20" s="5"/>
      <c r="O20" s="5"/>
      <c r="P20" s="5"/>
      <c r="Q20" s="6"/>
      <c r="R20" s="5"/>
      <c r="S20" s="5"/>
      <c r="T20" s="5"/>
      <c r="U20" s="6"/>
    </row>
    <row r="21" spans="1:24" ht="7" customHeight="1">
      <c r="A21">
        <v>20</v>
      </c>
      <c r="B21" s="7"/>
      <c r="C21" s="8"/>
      <c r="D21" s="8"/>
      <c r="E21" s="9"/>
      <c r="F21" s="8"/>
      <c r="G21" s="8"/>
      <c r="H21" s="8"/>
      <c r="I21" s="9"/>
      <c r="J21" s="8"/>
      <c r="K21" s="8"/>
      <c r="L21" s="8"/>
      <c r="M21" s="9"/>
      <c r="N21" s="8"/>
      <c r="O21" s="8"/>
      <c r="P21" s="8"/>
      <c r="Q21" s="9"/>
      <c r="R21" s="8"/>
      <c r="S21" s="8"/>
      <c r="T21" s="8"/>
      <c r="U21" s="9"/>
    </row>
    <row r="22" spans="1:24">
      <c r="B22" s="21">
        <v>1</v>
      </c>
      <c r="C22" s="21">
        <v>2</v>
      </c>
      <c r="D22" s="21">
        <v>3</v>
      </c>
      <c r="E22" s="21">
        <v>4</v>
      </c>
      <c r="F22" s="21">
        <v>5</v>
      </c>
      <c r="G22" s="21">
        <v>6</v>
      </c>
      <c r="H22" s="21">
        <v>7</v>
      </c>
      <c r="I22" s="21">
        <v>8</v>
      </c>
      <c r="J22" s="21">
        <v>9</v>
      </c>
      <c r="K22" s="21">
        <v>10</v>
      </c>
      <c r="L22" s="21">
        <v>11</v>
      </c>
      <c r="M22" s="21">
        <v>12</v>
      </c>
      <c r="N22" s="21">
        <v>13</v>
      </c>
      <c r="O22" s="21">
        <v>14</v>
      </c>
      <c r="P22" s="21">
        <v>15</v>
      </c>
      <c r="Q22" s="21">
        <v>16</v>
      </c>
      <c r="R22" s="21">
        <v>17</v>
      </c>
      <c r="S22" s="21">
        <v>18</v>
      </c>
      <c r="T22" s="21">
        <v>19</v>
      </c>
      <c r="U22" s="21">
        <v>20</v>
      </c>
    </row>
    <row r="24" spans="1:24">
      <c r="V24" t="s">
        <v>68</v>
      </c>
    </row>
    <row r="26" spans="1:24">
      <c r="V26" t="s">
        <v>64</v>
      </c>
      <c r="X26" t="s">
        <v>65</v>
      </c>
    </row>
    <row r="27" spans="1:24">
      <c r="V27" t="s">
        <v>66</v>
      </c>
      <c r="X27" t="s">
        <v>67</v>
      </c>
    </row>
  </sheetData>
  <pageMargins left="0.7" right="0.7" top="0.75" bottom="0.75" header="0.3" footer="0.3"/>
  <pageSetup paperSize="9" fitToWidth="0" fitToHeight="0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01.transpose</vt:lpstr>
      <vt:lpstr>02.multiplication</vt:lpstr>
      <vt:lpstr>03.inverse</vt:lpstr>
      <vt:lpstr>04.main logic</vt:lpstr>
      <vt:lpstr>05.pre-calc</vt:lpstr>
      <vt:lpstr>05.1.pre-calc more</vt:lpstr>
      <vt:lpstr>06.results</vt:lpstr>
      <vt:lpstr>06.results (GJ_CVBS)</vt:lpstr>
      <vt:lpstr>07.LS Reg</vt:lpstr>
      <vt:lpstr>Sheet1</vt:lpstr>
      <vt:lpstr>Sheet6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 Chao</dc:creator>
  <cp:lastModifiedBy>Leon Chao</cp:lastModifiedBy>
  <dcterms:created xsi:type="dcterms:W3CDTF">2023-06-06T12:08:07Z</dcterms:created>
  <dcterms:modified xsi:type="dcterms:W3CDTF">2024-02-08T02:27:49Z</dcterms:modified>
</cp:coreProperties>
</file>